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rcadiso365.sharepoint.com/teams/InvestorRelationsworkingfiles/Shared Documents/General/Press/2024 SBB/"/>
    </mc:Choice>
  </mc:AlternateContent>
  <xr:revisionPtr revIDLastSave="0" documentId="8_{E5BA34D4-DD3E-4E07-860B-CC3F50DB8176}" xr6:coauthVersionLast="47" xr6:coauthVersionMax="47" xr10:uidLastSave="{00000000-0000-0000-0000-000000000000}"/>
  <bookViews>
    <workbookView xWindow="-120" yWindow="-120" windowWidth="38640" windowHeight="15720" xr2:uid="{830D3D61-B9B0-425B-8F41-8EF6D32F60CE}"/>
  </bookViews>
  <sheets>
    <sheet name="Arcadis share buy back 810K" sheetId="1" r:id="rId1"/>
  </sheets>
  <definedNames>
    <definedName name="_xlnm.Print_Area" localSheetId="0">'Arcadis share buy back 810K'!$A$1:$M$65</definedName>
    <definedName name="_xlnm.Print_Titles" localSheetId="0">'Arcadis share buy back 810K'!$1:$5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3" i="1" l="1"/>
  <c r="K62" i="1"/>
  <c r="K61" i="1"/>
  <c r="K60" i="1"/>
  <c r="K59" i="1"/>
  <c r="H63" i="1"/>
  <c r="H62" i="1"/>
  <c r="H61" i="1"/>
  <c r="D61" i="1"/>
  <c r="H60" i="1"/>
  <c r="D60" i="1"/>
  <c r="H59" i="1"/>
  <c r="I59" i="1" s="1"/>
  <c r="F59" i="1"/>
  <c r="F60" i="1" s="1"/>
  <c r="F61" i="1" s="1"/>
  <c r="F62" i="1" s="1"/>
  <c r="F63" i="1" s="1"/>
  <c r="D59" i="1"/>
  <c r="H57" i="1"/>
  <c r="H56" i="1"/>
  <c r="H55" i="1"/>
  <c r="D55" i="1"/>
  <c r="H54" i="1"/>
  <c r="D54" i="1"/>
  <c r="H53" i="1"/>
  <c r="I53" i="1" s="1"/>
  <c r="F53" i="1"/>
  <c r="F54" i="1" s="1"/>
  <c r="F55" i="1" s="1"/>
  <c r="F56" i="1" s="1"/>
  <c r="F57" i="1" s="1"/>
  <c r="K55" i="1" s="1"/>
  <c r="D53" i="1"/>
  <c r="H51" i="1"/>
  <c r="H50" i="1"/>
  <c r="H49" i="1"/>
  <c r="D49" i="1"/>
  <c r="H48" i="1"/>
  <c r="D48" i="1"/>
  <c r="H47" i="1"/>
  <c r="I47" i="1" s="1"/>
  <c r="F47" i="1"/>
  <c r="F48" i="1" s="1"/>
  <c r="F49" i="1" s="1"/>
  <c r="F50" i="1" s="1"/>
  <c r="F51" i="1" s="1"/>
  <c r="D47" i="1"/>
  <c r="H45" i="1"/>
  <c r="H44" i="1"/>
  <c r="H43" i="1"/>
  <c r="D43" i="1"/>
  <c r="H42" i="1"/>
  <c r="D42" i="1"/>
  <c r="H41" i="1"/>
  <c r="I41" i="1" s="1"/>
  <c r="F41" i="1"/>
  <c r="F42" i="1" s="1"/>
  <c r="F43" i="1" s="1"/>
  <c r="F44" i="1" s="1"/>
  <c r="F45" i="1" s="1"/>
  <c r="K44" i="1" s="1"/>
  <c r="L44" i="1" s="1"/>
  <c r="D41" i="1"/>
  <c r="K43" i="1" l="1"/>
  <c r="L43" i="1" s="1"/>
  <c r="L61" i="1"/>
  <c r="L60" i="1"/>
  <c r="L62" i="1"/>
  <c r="L63" i="1"/>
  <c r="L59" i="1"/>
  <c r="M63" i="1" s="1"/>
  <c r="I60" i="1"/>
  <c r="I61" i="1" s="1"/>
  <c r="I62" i="1" s="1"/>
  <c r="I63" i="1" s="1"/>
  <c r="N63" i="1" s="1"/>
  <c r="K57" i="1"/>
  <c r="L57" i="1" s="1"/>
  <c r="K53" i="1"/>
  <c r="L53" i="1" s="1"/>
  <c r="K54" i="1"/>
  <c r="L54" i="1" s="1"/>
  <c r="K56" i="1"/>
  <c r="L56" i="1" s="1"/>
  <c r="L55" i="1"/>
  <c r="I54" i="1"/>
  <c r="I55" i="1" s="1"/>
  <c r="I56" i="1" s="1"/>
  <c r="I57" i="1" s="1"/>
  <c r="K50" i="1"/>
  <c r="L50" i="1" s="1"/>
  <c r="K48" i="1"/>
  <c r="L48" i="1" s="1"/>
  <c r="K47" i="1"/>
  <c r="L47" i="1" s="1"/>
  <c r="K49" i="1"/>
  <c r="L49" i="1" s="1"/>
  <c r="K51" i="1"/>
  <c r="L51" i="1" s="1"/>
  <c r="I48" i="1"/>
  <c r="I49" i="1" s="1"/>
  <c r="I50" i="1" s="1"/>
  <c r="I51" i="1" s="1"/>
  <c r="K42" i="1"/>
  <c r="L42" i="1" s="1"/>
  <c r="K41" i="1"/>
  <c r="L41" i="1" s="1"/>
  <c r="K45" i="1"/>
  <c r="L45" i="1" s="1"/>
  <c r="I42" i="1"/>
  <c r="I43" i="1" s="1"/>
  <c r="I44" i="1" s="1"/>
  <c r="I45" i="1" s="1"/>
  <c r="H33" i="1"/>
  <c r="H32" i="1"/>
  <c r="H31" i="1"/>
  <c r="H30" i="1"/>
  <c r="H29" i="1"/>
  <c r="I29" i="1" s="1"/>
  <c r="H39" i="1"/>
  <c r="H38" i="1"/>
  <c r="H37" i="1"/>
  <c r="H36" i="1"/>
  <c r="H35" i="1"/>
  <c r="I35" i="1" s="1"/>
  <c r="I36" i="1" s="1"/>
  <c r="F35" i="1"/>
  <c r="F36" i="1" s="1"/>
  <c r="F37" i="1" s="1"/>
  <c r="F38" i="1" s="1"/>
  <c r="F39" i="1" s="1"/>
  <c r="D36" i="1"/>
  <c r="D37" i="1"/>
  <c r="D35" i="1"/>
  <c r="F29" i="1"/>
  <c r="F30" i="1" s="1"/>
  <c r="F31" i="1" s="1"/>
  <c r="F32" i="1" s="1"/>
  <c r="F33" i="1" s="1"/>
  <c r="F23" i="1"/>
  <c r="F24" i="1" s="1"/>
  <c r="F25" i="1" s="1"/>
  <c r="F26" i="1" s="1"/>
  <c r="F27" i="1" s="1"/>
  <c r="K25" i="1" s="1"/>
  <c r="F17" i="1"/>
  <c r="F18" i="1" s="1"/>
  <c r="F19" i="1" s="1"/>
  <c r="F20" i="1" s="1"/>
  <c r="F21" i="1" s="1"/>
  <c r="K20" i="1" s="1"/>
  <c r="L20" i="1" s="1"/>
  <c r="H21" i="1"/>
  <c r="H20" i="1"/>
  <c r="H19" i="1"/>
  <c r="H18" i="1"/>
  <c r="H17" i="1"/>
  <c r="I17" i="1" s="1"/>
  <c r="N57" i="1" l="1"/>
  <c r="M57" i="1"/>
  <c r="I37" i="1"/>
  <c r="I38" i="1" s="1"/>
  <c r="I39" i="1" s="1"/>
  <c r="M45" i="1"/>
  <c r="M51" i="1"/>
  <c r="N51" i="1"/>
  <c r="N45" i="1"/>
  <c r="I30" i="1"/>
  <c r="I31" i="1" s="1"/>
  <c r="I32" i="1" s="1"/>
  <c r="I33" i="1" s="1"/>
  <c r="N33" i="1" s="1"/>
  <c r="K39" i="1"/>
  <c r="L39" i="1" s="1"/>
  <c r="K35" i="1"/>
  <c r="L35" i="1" s="1"/>
  <c r="K36" i="1"/>
  <c r="L36" i="1" s="1"/>
  <c r="K37" i="1"/>
  <c r="L37" i="1" s="1"/>
  <c r="K38" i="1"/>
  <c r="L38" i="1" s="1"/>
  <c r="K29" i="1"/>
  <c r="L29" i="1" s="1"/>
  <c r="K30" i="1"/>
  <c r="L30" i="1" s="1"/>
  <c r="K31" i="1"/>
  <c r="L31" i="1" s="1"/>
  <c r="K32" i="1"/>
  <c r="L32" i="1" s="1"/>
  <c r="K33" i="1"/>
  <c r="L33" i="1" s="1"/>
  <c r="K23" i="1"/>
  <c r="K27" i="1"/>
  <c r="K24" i="1"/>
  <c r="K26" i="1"/>
  <c r="K21" i="1"/>
  <c r="L21" i="1" s="1"/>
  <c r="K19" i="1"/>
  <c r="L19" i="1" s="1"/>
  <c r="K18" i="1"/>
  <c r="L18" i="1" s="1"/>
  <c r="K17" i="1"/>
  <c r="L17" i="1" s="1"/>
  <c r="I18" i="1"/>
  <c r="I19" i="1" s="1"/>
  <c r="I20" i="1" s="1"/>
  <c r="I21" i="1" s="1"/>
  <c r="N21" i="1" s="1"/>
  <c r="D12" i="1"/>
  <c r="D13" i="1"/>
  <c r="D11" i="1"/>
  <c r="M39" i="1" l="1"/>
  <c r="N39" i="1"/>
  <c r="M21" i="1"/>
  <c r="M33" i="1"/>
  <c r="H15" i="1"/>
  <c r="H14" i="1"/>
  <c r="H13" i="1"/>
  <c r="H12" i="1"/>
  <c r="H11" i="1"/>
  <c r="H10" i="1"/>
  <c r="F10" i="1"/>
  <c r="F11" i="1" l="1"/>
  <c r="F12" i="1" s="1"/>
  <c r="F13" i="1" s="1"/>
  <c r="F14" i="1" s="1"/>
  <c r="F15" i="1" s="1"/>
  <c r="F65" i="1" s="1"/>
  <c r="I10" i="1"/>
  <c r="I11" i="1" s="1"/>
  <c r="I12" i="1" s="1"/>
  <c r="I13" i="1" s="1"/>
  <c r="I14" i="1" s="1"/>
  <c r="I15" i="1" s="1"/>
  <c r="P15" i="1" l="1"/>
  <c r="K10" i="1"/>
  <c r="L10" i="1" s="1"/>
  <c r="K11" i="1"/>
  <c r="L11" i="1" s="1"/>
  <c r="N15" i="1"/>
  <c r="K15" i="1"/>
  <c r="L15" i="1" s="1"/>
  <c r="K12" i="1"/>
  <c r="L12" i="1" s="1"/>
  <c r="K14" i="1"/>
  <c r="L14" i="1" s="1"/>
  <c r="K13" i="1"/>
  <c r="L13" i="1" s="1"/>
  <c r="Q15" i="1" l="1"/>
  <c r="P21" i="1"/>
  <c r="M15" i="1"/>
  <c r="Q21" i="1" l="1"/>
  <c r="P27" i="1"/>
  <c r="L24" i="1"/>
  <c r="H26" i="1"/>
  <c r="L23" i="1"/>
  <c r="H23" i="1"/>
  <c r="I23" i="1" s="1"/>
  <c r="L26" i="1"/>
  <c r="L27" i="1"/>
  <c r="H27" i="1"/>
  <c r="L25" i="1"/>
  <c r="H25" i="1"/>
  <c r="H24" i="1"/>
  <c r="Q27" i="1" l="1"/>
  <c r="P33" i="1"/>
  <c r="M27" i="1"/>
  <c r="I24" i="1"/>
  <c r="I25" i="1" s="1"/>
  <c r="I26" i="1" s="1"/>
  <c r="I27" i="1" s="1"/>
  <c r="I65" i="1" s="1"/>
  <c r="Q33" i="1" l="1"/>
  <c r="P39" i="1"/>
  <c r="N27" i="1"/>
  <c r="M65" i="1"/>
  <c r="Q39" i="1" l="1"/>
  <c r="P45" i="1"/>
  <c r="Q45" i="1" l="1"/>
  <c r="P51" i="1"/>
  <c r="Q51" i="1" l="1"/>
  <c r="P57" i="1"/>
  <c r="Q57" i="1" l="1"/>
  <c r="P63" i="1"/>
  <c r="Q63" i="1" s="1"/>
</calcChain>
</file>

<file path=xl/sharedStrings.xml><?xml version="1.0" encoding="utf-8"?>
<sst xmlns="http://schemas.openxmlformats.org/spreadsheetml/2006/main" count="31" uniqueCount="23">
  <si>
    <t>as mentioned in press release</t>
  </si>
  <si>
    <t>Trade date</t>
  </si>
  <si>
    <t>Value Date</t>
  </si>
  <si>
    <t># shares</t>
  </si>
  <si>
    <t xml:space="preserve">Cum Shares / week </t>
  </si>
  <si>
    <t>Share price</t>
  </si>
  <si>
    <t>Costs</t>
  </si>
  <si>
    <t>Cum Costs</t>
  </si>
  <si>
    <t>Weighted avg share price</t>
  </si>
  <si>
    <t>Week 1</t>
  </si>
  <si>
    <t>Arcadis share buy back program 2024</t>
  </si>
  <si>
    <t>check</t>
  </si>
  <si>
    <t>Week 2</t>
  </si>
  <si>
    <t>Week 3</t>
  </si>
  <si>
    <t>TOTAL</t>
  </si>
  <si>
    <t>Week 4</t>
  </si>
  <si>
    <t>Check</t>
  </si>
  <si>
    <t>% bought of target</t>
  </si>
  <si>
    <t>Week 5</t>
  </si>
  <si>
    <t>Week 6</t>
  </si>
  <si>
    <t>Week 7</t>
  </si>
  <si>
    <t>Week 8</t>
  </si>
  <si>
    <t>Week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</si>
</sst>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&quot;€&quot;\ * #,##0.00_ ;_ &quot;€&quot;\ * \-#,##0.00_ ;_ &quot;€&quot;\ * &quot;-&quot;??_ ;_ @_ "/>
    <numFmt numFmtId="165" formatCode="_ * #,##0.00_ ;_ * \-#,##0.00_ ;_ * &quot;-&quot;??_ ;_ @_ "/>
    <numFmt numFmtId="166" formatCode="&quot;€&quot;\ #,##0.00"/>
    <numFmt numFmtId="167" formatCode="&quot;€&quot;\ #,##0"/>
    <numFmt numFmtId="168" formatCode="_-* #,##0.00_-;\-* #,##0.00_-;_-* &quot;-&quot;??_-;_-@_-"/>
    <numFmt numFmtId="169" formatCode="#,##0%_);\(#,##0%\)"/>
    <numFmt numFmtId="170" formatCode="&quot;€&quot;\ #,##0.0"/>
    <numFmt numFmtId="171" formatCode="0.0%"/>
  </numFmts>
  <fonts count="4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Myriad Roman"/>
    </font>
    <font>
      <sz val="10"/>
      <name val="Tahoma"/>
      <family val="2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9C650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color theme="1"/>
      <name val="Arial"/>
      <family val="2"/>
    </font>
    <font>
      <sz val="8"/>
      <color rgb="FFFF0000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9"/>
      <color theme="1"/>
      <name val="Arial"/>
      <family val="2"/>
    </font>
    <font>
      <b/>
      <sz val="8"/>
      <color rgb="FFFA7D00"/>
      <name val="Arial"/>
      <family val="2"/>
    </font>
    <font>
      <sz val="8"/>
      <color rgb="FFFA7D00"/>
      <name val="Arial"/>
      <family val="2"/>
    </font>
    <font>
      <sz val="8"/>
      <color rgb="FF3F3F76"/>
      <name val="Arial"/>
      <family val="2"/>
    </font>
    <font>
      <sz val="8"/>
      <color rgb="FF9C0006"/>
      <name val="Arial"/>
      <family val="2"/>
    </font>
    <font>
      <sz val="8"/>
      <color rgb="FF9C6500"/>
      <name val="Arial"/>
      <family val="2"/>
    </font>
    <font>
      <sz val="8"/>
      <name val="Arial"/>
      <family val="2"/>
    </font>
    <font>
      <sz val="8"/>
      <color rgb="FF006100"/>
      <name val="Arial"/>
      <family val="2"/>
    </font>
    <font>
      <b/>
      <sz val="8"/>
      <color rgb="FF3F3F3F"/>
      <name val="Arial"/>
      <family val="2"/>
    </font>
    <font>
      <i/>
      <sz val="8"/>
      <color rgb="FF7F7F7F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b/>
      <sz val="8"/>
      <color theme="1"/>
      <name val="Arial"/>
      <family val="2"/>
    </font>
    <font>
      <sz val="10"/>
      <color rgb="FF00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6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4" fillId="0" borderId="0"/>
    <xf numFmtId="0" fontId="1" fillId="0" borderId="0"/>
    <xf numFmtId="0" fontId="5" fillId="0" borderId="0"/>
    <xf numFmtId="0" fontId="6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9" fillId="0" borderId="0"/>
    <xf numFmtId="43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7" borderId="6" applyNumberFormat="0" applyAlignment="0" applyProtection="0"/>
    <xf numFmtId="0" fontId="19" fillId="8" borderId="7" applyNumberFormat="0" applyAlignment="0" applyProtection="0"/>
    <xf numFmtId="0" fontId="20" fillId="8" borderId="6" applyNumberFormat="0" applyAlignment="0" applyProtection="0"/>
    <xf numFmtId="0" fontId="21" fillId="0" borderId="8" applyNumberFormat="0" applyFill="0" applyAlignment="0" applyProtection="0"/>
    <xf numFmtId="0" fontId="22" fillId="9" borderId="9" applyNumberFormat="0" applyAlignment="0" applyProtection="0"/>
    <xf numFmtId="0" fontId="23" fillId="0" borderId="0" applyNumberFormat="0" applyFill="0" applyBorder="0" applyAlignment="0" applyProtection="0"/>
    <xf numFmtId="0" fontId="1" fillId="10" borderId="10" applyNumberFormat="0" applyFont="0" applyAlignment="0" applyProtection="0"/>
    <xf numFmtId="0" fontId="24" fillId="0" borderId="0" applyNumberFormat="0" applyFill="0" applyBorder="0" applyAlignment="0" applyProtection="0"/>
    <xf numFmtId="0" fontId="2" fillId="0" borderId="11" applyNumberFormat="0" applyFill="0" applyAlignment="0" applyProtection="0"/>
    <xf numFmtId="0" fontId="25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5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5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5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5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5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3" borderId="0" applyNumberFormat="0" applyBorder="0" applyAlignment="0" applyProtection="0"/>
    <xf numFmtId="0" fontId="25" fillId="14" borderId="0" applyNumberFormat="0" applyBorder="0" applyAlignment="0" applyProtection="0"/>
    <xf numFmtId="0" fontId="25" fillId="18" borderId="0" applyNumberFormat="0" applyBorder="0" applyAlignment="0" applyProtection="0"/>
    <xf numFmtId="0" fontId="25" fillId="22" borderId="0" applyNumberFormat="0" applyBorder="0" applyAlignment="0" applyProtection="0"/>
    <xf numFmtId="0" fontId="25" fillId="26" borderId="0" applyNumberFormat="0" applyBorder="0" applyAlignment="0" applyProtection="0"/>
    <xf numFmtId="0" fontId="25" fillId="30" borderId="0" applyNumberFormat="0" applyBorder="0" applyAlignment="0" applyProtection="0"/>
    <xf numFmtId="0" fontId="25" fillId="34" borderId="0" applyNumberFormat="0" applyBorder="0" applyAlignment="0" applyProtection="0"/>
    <xf numFmtId="0" fontId="28" fillId="0" borderId="0" applyFill="0" applyBorder="0" applyAlignment="0" applyProtection="0"/>
    <xf numFmtId="0" fontId="32" fillId="0" borderId="0"/>
    <xf numFmtId="0" fontId="28" fillId="12" borderId="0" applyNumberFormat="0" applyBorder="0" applyAlignment="0" applyProtection="0"/>
    <xf numFmtId="0" fontId="28" fillId="16" borderId="0" applyNumberFormat="0" applyBorder="0" applyAlignment="0" applyProtection="0"/>
    <xf numFmtId="0" fontId="28" fillId="20" borderId="0" applyNumberFormat="0" applyBorder="0" applyAlignment="0" applyProtection="0"/>
    <xf numFmtId="0" fontId="28" fillId="24" borderId="0" applyNumberFormat="0" applyBorder="0" applyAlignment="0" applyProtection="0"/>
    <xf numFmtId="0" fontId="28" fillId="28" borderId="0" applyNumberFormat="0" applyBorder="0" applyAlignment="0" applyProtection="0"/>
    <xf numFmtId="0" fontId="28" fillId="32" borderId="0" applyNumberFormat="0" applyBorder="0" applyAlignment="0" applyProtection="0"/>
    <xf numFmtId="0" fontId="28" fillId="13" borderId="0" applyNumberFormat="0" applyBorder="0" applyAlignment="0" applyProtection="0"/>
    <xf numFmtId="0" fontId="28" fillId="17" borderId="0" applyNumberFormat="0" applyBorder="0" applyAlignment="0" applyProtection="0"/>
    <xf numFmtId="0" fontId="28" fillId="21" borderId="0" applyNumberFormat="0" applyBorder="0" applyAlignment="0" applyProtection="0"/>
    <xf numFmtId="0" fontId="28" fillId="25" borderId="0" applyNumberFormat="0" applyBorder="0" applyAlignment="0" applyProtection="0"/>
    <xf numFmtId="0" fontId="28" fillId="29" borderId="0" applyNumberFormat="0" applyBorder="0" applyAlignment="0" applyProtection="0"/>
    <xf numFmtId="0" fontId="28" fillId="33" borderId="0" applyNumberFormat="0" applyBorder="0" applyAlignment="0" applyProtection="0"/>
    <xf numFmtId="0" fontId="30" fillId="14" borderId="0" applyNumberFormat="0" applyBorder="0" applyAlignment="0" applyProtection="0"/>
    <xf numFmtId="0" fontId="30" fillId="18" borderId="0" applyNumberFormat="0" applyBorder="0" applyAlignment="0" applyProtection="0"/>
    <xf numFmtId="0" fontId="30" fillId="22" borderId="0" applyNumberFormat="0" applyBorder="0" applyAlignment="0" applyProtection="0"/>
    <xf numFmtId="0" fontId="30" fillId="26" borderId="0" applyNumberFormat="0" applyBorder="0" applyAlignment="0" applyProtection="0"/>
    <xf numFmtId="0" fontId="30" fillId="30" borderId="0" applyNumberFormat="0" applyBorder="0" applyAlignment="0" applyProtection="0"/>
    <xf numFmtId="0" fontId="30" fillId="34" borderId="0" applyNumberFormat="0" applyBorder="0" applyAlignment="0" applyProtection="0"/>
    <xf numFmtId="0" fontId="30" fillId="11" borderId="0" applyNumberFormat="0" applyBorder="0" applyAlignment="0" applyProtection="0"/>
    <xf numFmtId="0" fontId="30" fillId="15" borderId="0" applyNumberFormat="0" applyBorder="0" applyAlignment="0" applyProtection="0"/>
    <xf numFmtId="0" fontId="30" fillId="19" borderId="0" applyNumberFormat="0" applyBorder="0" applyAlignment="0" applyProtection="0"/>
    <xf numFmtId="0" fontId="30" fillId="23" borderId="0" applyNumberFormat="0" applyBorder="0" applyAlignment="0" applyProtection="0"/>
    <xf numFmtId="0" fontId="30" fillId="27" borderId="0" applyNumberFormat="0" applyBorder="0" applyAlignment="0" applyProtection="0"/>
    <xf numFmtId="0" fontId="30" fillId="31" borderId="0" applyNumberFormat="0" applyBorder="0" applyAlignment="0" applyProtection="0"/>
    <xf numFmtId="0" fontId="29" fillId="0" borderId="0" applyNumberFormat="0" applyFill="0" applyBorder="0" applyAlignment="0" applyProtection="0"/>
    <xf numFmtId="0" fontId="33" fillId="8" borderId="6" applyNumberFormat="0" applyAlignment="0" applyProtection="0"/>
    <xf numFmtId="0" fontId="34" fillId="0" borderId="8" applyNumberFormat="0" applyFill="0" applyAlignment="0" applyProtection="0"/>
    <xf numFmtId="0" fontId="28" fillId="10" borderId="10" applyNumberFormat="0" applyFont="0" applyAlignment="0" applyProtection="0"/>
    <xf numFmtId="0" fontId="35" fillId="7" borderId="6" applyNumberFormat="0" applyAlignment="0" applyProtection="0"/>
    <xf numFmtId="0" fontId="36" fillId="6" borderId="0" applyNumberFormat="0" applyBorder="0" applyAlignment="0" applyProtection="0"/>
    <xf numFmtId="37" fontId="9" fillId="0" borderId="0" applyFont="0" applyFill="0" applyBorder="0" applyAlignment="0" applyProtection="0"/>
    <xf numFmtId="3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37" fillId="3" borderId="0" applyNumberFormat="0" applyBorder="0" applyAlignment="0" applyProtection="0"/>
    <xf numFmtId="0" fontId="11" fillId="0" borderId="0"/>
    <xf numFmtId="0" fontId="9" fillId="0" borderId="0"/>
    <xf numFmtId="0" fontId="9" fillId="0" borderId="0"/>
    <xf numFmtId="0" fontId="38" fillId="0" borderId="0" applyFill="0" applyBorder="0" applyAlignment="0" applyProtection="0"/>
    <xf numFmtId="0" fontId="1" fillId="0" borderId="0"/>
    <xf numFmtId="0" fontId="1" fillId="10" borderId="10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39" fillId="5" borderId="0" applyNumberFormat="0" applyBorder="0" applyAlignment="0" applyProtection="0"/>
    <xf numFmtId="0" fontId="40" fillId="8" borderId="7" applyNumberFormat="0" applyAlignment="0" applyProtection="0"/>
    <xf numFmtId="0" fontId="41" fillId="0" borderId="0" applyNumberFormat="0" applyFill="0" applyBorder="0" applyAlignment="0" applyProtection="0"/>
    <xf numFmtId="0" fontId="42" fillId="0" borderId="3" applyNumberFormat="0" applyFill="0" applyAlignment="0" applyProtection="0"/>
    <xf numFmtId="0" fontId="43" fillId="0" borderId="4" applyNumberFormat="0" applyFill="0" applyAlignment="0" applyProtection="0"/>
    <xf numFmtId="0" fontId="44" fillId="0" borderId="5" applyNumberFormat="0" applyFill="0" applyAlignment="0" applyProtection="0"/>
    <xf numFmtId="0" fontId="44" fillId="0" borderId="0" applyNumberFormat="0" applyFill="0" applyBorder="0" applyAlignment="0" applyProtection="0"/>
    <xf numFmtId="0" fontId="45" fillId="0" borderId="11" applyNumberFormat="0" applyFill="0" applyAlignment="0" applyProtection="0"/>
    <xf numFmtId="0" fontId="31" fillId="9" borderId="9" applyNumberFormat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46" fillId="0" borderId="0"/>
    <xf numFmtId="0" fontId="12" fillId="0" borderId="0" applyNumberFormat="0" applyFill="0" applyBorder="0" applyAlignment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/>
    <xf numFmtId="164" fontId="0" fillId="0" borderId="0" xfId="2" applyFont="1"/>
    <xf numFmtId="0" fontId="0" fillId="2" borderId="0" xfId="0" applyFill="1"/>
    <xf numFmtId="0" fontId="0" fillId="0" borderId="1" xfId="0" applyBorder="1"/>
    <xf numFmtId="0" fontId="2" fillId="0" borderId="1" xfId="0" applyFont="1" applyBorder="1" applyAlignment="1">
      <alignment horizontal="center"/>
    </xf>
    <xf numFmtId="164" fontId="2" fillId="0" borderId="1" xfId="2" applyFont="1" applyBorder="1" applyAlignment="1">
      <alignment horizontal="center"/>
    </xf>
    <xf numFmtId="0" fontId="2" fillId="0" borderId="0" xfId="0" applyFont="1"/>
    <xf numFmtId="16" fontId="0" fillId="0" borderId="0" xfId="0" applyNumberFormat="1"/>
    <xf numFmtId="3" fontId="0" fillId="0" borderId="0" xfId="0" applyNumberFormat="1"/>
    <xf numFmtId="3" fontId="0" fillId="0" borderId="0" xfId="1" applyNumberFormat="1" applyFont="1"/>
    <xf numFmtId="166" fontId="0" fillId="0" borderId="0" xfId="0" applyNumberFormat="1"/>
    <xf numFmtId="167" fontId="0" fillId="0" borderId="0" xfId="2" applyNumberFormat="1" applyFont="1"/>
    <xf numFmtId="9" fontId="0" fillId="0" borderId="0" xfId="1" applyNumberFormat="1" applyFont="1"/>
    <xf numFmtId="167" fontId="0" fillId="2" borderId="2" xfId="2" applyNumberFormat="1" applyFont="1" applyFill="1" applyBorder="1"/>
    <xf numFmtId="164" fontId="2" fillId="2" borderId="2" xfId="2" applyFont="1" applyFill="1" applyBorder="1"/>
    <xf numFmtId="3" fontId="0" fillId="0" borderId="0" xfId="1" applyNumberFormat="1" applyFont="1" applyBorder="1"/>
    <xf numFmtId="3" fontId="2" fillId="0" borderId="1" xfId="0" applyNumberFormat="1" applyFont="1" applyBorder="1" applyAlignment="1">
      <alignment horizontal="center"/>
    </xf>
    <xf numFmtId="3" fontId="2" fillId="0" borderId="1" xfId="1" applyNumberFormat="1" applyFont="1" applyBorder="1" applyAlignment="1">
      <alignment horizontal="center"/>
    </xf>
    <xf numFmtId="3" fontId="9" fillId="0" borderId="0" xfId="22" applyNumberFormat="1" applyAlignment="1">
      <alignment horizontal="right" vertical="center" wrapText="1"/>
    </xf>
    <xf numFmtId="3" fontId="9" fillId="4" borderId="0" xfId="22" applyNumberFormat="1" applyFill="1" applyAlignment="1">
      <alignment horizontal="right" vertical="top" wrapText="1"/>
    </xf>
    <xf numFmtId="3" fontId="2" fillId="0" borderId="0" xfId="0" applyNumberFormat="1" applyFont="1"/>
    <xf numFmtId="3" fontId="0" fillId="2" borderId="2" xfId="1" applyNumberFormat="1" applyFont="1" applyFill="1" applyBorder="1"/>
    <xf numFmtId="170" fontId="0" fillId="0" borderId="0" xfId="2" applyNumberFormat="1" applyFont="1"/>
    <xf numFmtId="0" fontId="2" fillId="0" borderId="1" xfId="0" applyFont="1" applyBorder="1"/>
    <xf numFmtId="171" fontId="0" fillId="0" borderId="0" xfId="131" applyNumberFormat="1" applyFont="1"/>
    <xf numFmtId="3" fontId="23" fillId="0" borderId="0" xfId="1" applyNumberFormat="1" applyFont="1"/>
    <xf numFmtId="166" fontId="0" fillId="0" borderId="0" xfId="2" applyNumberFormat="1" applyFont="1"/>
    <xf numFmtId="164" fontId="2" fillId="0" borderId="0" xfId="2" applyFont="1" applyFill="1" applyBorder="1"/>
    <xf numFmtId="167" fontId="0" fillId="0" borderId="0" xfId="2" applyNumberFormat="1" applyFont="1" applyFill="1" applyBorder="1"/>
    <xf numFmtId="3" fontId="0" fillId="0" borderId="0" xfId="1" applyNumberFormat="1" applyFont="1" applyFill="1" applyBorder="1"/>
    <xf numFmtId="3" fontId="9" fillId="0" borderId="0" xfId="22" applyNumberFormat="1" applyAlignment="1">
      <alignment horizontal="right" vertical="top" wrapText="1"/>
    </xf>
    <xf numFmtId="167" fontId="0" fillId="0" borderId="0" xfId="2" applyNumberFormat="1" applyFont="1" applyFill="1"/>
    <xf numFmtId="9" fontId="0" fillId="0" borderId="0" xfId="1" applyNumberFormat="1" applyFont="1" applyFill="1"/>
    <xf numFmtId="164" fontId="0" fillId="0" borderId="0" xfId="2" applyFont="1" applyFill="1"/>
    <xf numFmtId="171" fontId="0" fillId="0" borderId="0" xfId="131" applyNumberFormat="1" applyFont="1" applyFill="1"/>
  </cellXfs>
  <cellStyles count="136">
    <cellStyle name="20 % - Accent1 2" xfId="70" xr:uid="{9321CAD6-32D4-4DB4-A31D-08149DE52E21}"/>
    <cellStyle name="20 % - Accent2 2" xfId="71" xr:uid="{23C17E17-12DE-47CC-A6F4-8ADF66851E5A}"/>
    <cellStyle name="20 % - Accent3 2" xfId="72" xr:uid="{940E14A4-10BC-444D-8CC7-05AB88C87C09}"/>
    <cellStyle name="20 % - Accent4 2" xfId="73" xr:uid="{230657B6-5010-45D6-86AA-CE04DE9CA77B}"/>
    <cellStyle name="20 % - Accent5 2" xfId="74" xr:uid="{86404D40-A8E4-4BB9-80FF-79F347D34C21}"/>
    <cellStyle name="20 % - Accent6 2" xfId="75" xr:uid="{5534642A-2019-48C3-AA48-EA2D704010C9}"/>
    <cellStyle name="20% - Accent1" xfId="41" builtinId="30" customBuiltin="1"/>
    <cellStyle name="20% - Accent2" xfId="44" builtinId="34" customBuiltin="1"/>
    <cellStyle name="20% - Accent3" xfId="47" builtinId="38" customBuiltin="1"/>
    <cellStyle name="20% - Accent4" xfId="50" builtinId="42" customBuiltin="1"/>
    <cellStyle name="20% - Accent5" xfId="53" builtinId="46" customBuiltin="1"/>
    <cellStyle name="20% - Accent6" xfId="56" builtinId="50" customBuiltin="1"/>
    <cellStyle name="40 % - Accent1 2" xfId="76" xr:uid="{2365B607-9A27-4C40-972E-27D63D09F81F}"/>
    <cellStyle name="40 % - Accent2 2" xfId="77" xr:uid="{EFAFCFD6-6D4E-4F6E-A744-3B49B6B7CB87}"/>
    <cellStyle name="40 % - Accent3 2" xfId="78" xr:uid="{76729DC0-BDD2-4E74-B4F0-157AE589FBF9}"/>
    <cellStyle name="40 % - Accent4 2" xfId="79" xr:uid="{798D6434-3E34-4486-90F4-5AA82CF901EB}"/>
    <cellStyle name="40 % - Accent5 2" xfId="80" xr:uid="{C279C4A8-B92E-4F34-81BC-E63027089E11}"/>
    <cellStyle name="40 % - Accent6 2" xfId="81" xr:uid="{2CB0E685-5627-4298-8D53-145904D4B01C}"/>
    <cellStyle name="40% - Accent1" xfId="42" builtinId="31" customBuiltin="1"/>
    <cellStyle name="40% - Accent2" xfId="45" builtinId="35" customBuiltin="1"/>
    <cellStyle name="40% - Accent3" xfId="48" builtinId="39" customBuiltin="1"/>
    <cellStyle name="40% - Accent4" xfId="51" builtinId="43" customBuiltin="1"/>
    <cellStyle name="40% - Accent5" xfId="54" builtinId="47" customBuiltin="1"/>
    <cellStyle name="40% - Accent6" xfId="57" builtinId="51" customBuiltin="1"/>
    <cellStyle name="60 % - Accent1 2" xfId="82" xr:uid="{AF56A51A-3049-4450-AB40-341F17728ED1}"/>
    <cellStyle name="60 % - Accent2 2" xfId="83" xr:uid="{A82161BE-0D91-452B-AF17-2715A7662E6B}"/>
    <cellStyle name="60 % - Accent3 2" xfId="84" xr:uid="{19136EC7-E679-4AA7-BE3B-D4EE0C5423C9}"/>
    <cellStyle name="60 % - Accent4 2" xfId="85" xr:uid="{11B9FCD9-2A24-4D83-B708-80745DC2EAA4}"/>
    <cellStyle name="60 % - Accent5 2" xfId="86" xr:uid="{7C85F28A-3AD9-463C-ACBC-171C30AC48BD}"/>
    <cellStyle name="60 % - Accent6 2" xfId="87" xr:uid="{19FB1597-A031-47B3-A87C-966F94F060DB}"/>
    <cellStyle name="60% - Accent1 2" xfId="62" xr:uid="{F8C91547-E439-4E6C-BFC9-CC437028DDFA}"/>
    <cellStyle name="60% - Accent2 2" xfId="63" xr:uid="{DE0076A9-B996-4DD6-BA45-13B3DA9BAE06}"/>
    <cellStyle name="60% - Accent3 2" xfId="64" xr:uid="{5D2D0572-1095-47DB-A1DF-7972AE58B16C}"/>
    <cellStyle name="60% - Accent4 2" xfId="65" xr:uid="{C26C17DE-89F0-4A99-A61D-3D96D85AC1A2}"/>
    <cellStyle name="60% - Accent5 2" xfId="66" xr:uid="{8B99DCB9-6018-4F9C-8E7D-DDA1A5D730A8}"/>
    <cellStyle name="60% - Accent6 2" xfId="67" xr:uid="{7B959AF3-E97B-4FE7-91AE-E6F3AB61A44A}"/>
    <cellStyle name="Accent1" xfId="40" builtinId="29" customBuiltin="1"/>
    <cellStyle name="Accent1 2" xfId="88" xr:uid="{C5E1847A-E546-4F4A-906D-2EC0D35B1B82}"/>
    <cellStyle name="Accent2" xfId="43" builtinId="33" customBuiltin="1"/>
    <cellStyle name="Accent2 2" xfId="89" xr:uid="{8A274D7F-1CAE-497A-B024-293F9ADC07F1}"/>
    <cellStyle name="Accent3" xfId="46" builtinId="37" customBuiltin="1"/>
    <cellStyle name="Accent3 2" xfId="90" xr:uid="{C2B46103-D48B-4046-B6CD-6B719A31FAE6}"/>
    <cellStyle name="Accent4" xfId="49" builtinId="41" customBuiltin="1"/>
    <cellStyle name="Accent4 2" xfId="91" xr:uid="{25510162-4F9F-4A11-B05B-393DCE944214}"/>
    <cellStyle name="Accent5" xfId="52" builtinId="45" customBuiltin="1"/>
    <cellStyle name="Accent5 2" xfId="92" xr:uid="{05FB52C0-F2B4-471E-9180-85FD9606565A}"/>
    <cellStyle name="Accent6" xfId="55" builtinId="49" customBuiltin="1"/>
    <cellStyle name="Accent6 2" xfId="93" xr:uid="{1648CDAC-396F-4392-86CD-56FBE42FD48B}"/>
    <cellStyle name="Avertissement 2" xfId="94" xr:uid="{9F845539-FE5C-4A3E-B6B5-F819F5959DDA}"/>
    <cellStyle name="Bad" xfId="30" builtinId="27" customBuiltin="1"/>
    <cellStyle name="Calcul 2" xfId="95" xr:uid="{22C3AD77-BE5E-4936-9361-DE44BC0E52FC}"/>
    <cellStyle name="Calculation" xfId="33" builtinId="22" customBuiltin="1"/>
    <cellStyle name="Cellule liée 2" xfId="96" xr:uid="{2779546D-8880-4439-8719-BAA2593489F7}"/>
    <cellStyle name="Check Cell" xfId="35" builtinId="23" customBuiltin="1"/>
    <cellStyle name="Comma" xfId="1" builtinId="3"/>
    <cellStyle name="Comma 2" xfId="5" xr:uid="{62E518EE-E00D-4791-9F58-43D1EF027394}"/>
    <cellStyle name="Comma 2 10" xfId="134" xr:uid="{36DFFBC0-59D6-46E1-8A4A-EEF851641BCD}"/>
    <cellStyle name="Comma 2 11" xfId="135" xr:uid="{3C2F825C-9226-46C7-A592-C774325C77CB}"/>
    <cellStyle name="Comma 2 2" xfId="6" xr:uid="{CBD44B56-9758-4CAA-B3AE-F3B634DFF078}"/>
    <cellStyle name="Comma 2 2 2" xfId="125" xr:uid="{AFBFD22C-396E-4CB2-A94F-5AE76660269B}"/>
    <cellStyle name="Comma 2 3" xfId="19" xr:uid="{12542088-3CDA-487E-BEC5-10BECD0FCE97}"/>
    <cellStyle name="Comma 2 4" xfId="20" xr:uid="{F3C8DC75-2429-46A4-A0E2-1C13730F5B50}"/>
    <cellStyle name="Comma 2 5" xfId="21" xr:uid="{25B7DB82-9A84-4EF8-A338-9363E02B6EAB}"/>
    <cellStyle name="Comma 2 6" xfId="59" xr:uid="{AFD3ED25-326A-4A73-B1A6-357FBE01859A}"/>
    <cellStyle name="Comma 2 7" xfId="130" xr:uid="{E3BBF6B6-4577-4820-AC54-DC1BB07A644D}"/>
    <cellStyle name="Comma 2 8" xfId="132" xr:uid="{8BEB4373-80B5-457C-B9B0-1248B6464419}"/>
    <cellStyle name="Comma 2 9" xfId="133" xr:uid="{B1FCC92A-D8FA-4495-BB1D-9C6C93428432}"/>
    <cellStyle name="Comma 3" xfId="4" xr:uid="{ECD94A89-84D1-4889-9879-74F4B66F99BC}"/>
    <cellStyle name="Comma 3 2" xfId="126" xr:uid="{B84E98E0-2425-4DD5-97AB-89BE22CC01AD}"/>
    <cellStyle name="Comma 4" xfId="23" xr:uid="{3845135E-6FC6-471B-8EAB-1EE36A2671F0}"/>
    <cellStyle name="Comma 4 2" xfId="129" xr:uid="{263311C8-5EBB-4B3B-A65F-65CD8E52E747}"/>
    <cellStyle name="Comma 5" xfId="58" xr:uid="{67ABB7DA-1B4B-4DC0-A393-C076DF44D035}"/>
    <cellStyle name="Commentaire 2" xfId="97" xr:uid="{8E4347DA-BE53-45E5-B81A-F3B7C45DBEE6}"/>
    <cellStyle name="Currency" xfId="2" builtinId="4"/>
    <cellStyle name="Currency 2" xfId="8" xr:uid="{2ED857DC-3B5B-40FF-80C3-081D805F4416}"/>
    <cellStyle name="Currency 3" xfId="7" xr:uid="{CB9AA816-26DD-4EF5-A805-20BCCDF21056}"/>
    <cellStyle name="Entrée 2" xfId="98" xr:uid="{3D1117A8-533A-4627-939C-2979987BB296}"/>
    <cellStyle name="Explanatory Text" xfId="38" builtinId="53" customBuiltin="1"/>
    <cellStyle name="Good" xfId="29" builtinId="26" customBuiltin="1"/>
    <cellStyle name="Heading 1" xfId="25" builtinId="16" customBuiltin="1"/>
    <cellStyle name="Heading 2" xfId="26" builtinId="17" customBuiltin="1"/>
    <cellStyle name="Heading 3" xfId="27" builtinId="18" customBuiltin="1"/>
    <cellStyle name="Heading 4" xfId="28" builtinId="19" customBuiltin="1"/>
    <cellStyle name="Hyperlink 2" xfId="9" xr:uid="{2CC6DB4C-3C50-4ADB-916D-812D78215A0F}"/>
    <cellStyle name="Input" xfId="31" builtinId="20" customBuiltin="1"/>
    <cellStyle name="Insatisfaisant 2" xfId="99" xr:uid="{E8AE33C9-0259-47CF-AD48-7AEA44D1BEAB}"/>
    <cellStyle name="Linked Cell" xfId="34" builtinId="24" customBuiltin="1"/>
    <cellStyle name="MLComma0" xfId="100" xr:uid="{A9D6AD38-C7F7-459A-B821-4EEBA0352911}"/>
    <cellStyle name="MLComma0 2" xfId="101" xr:uid="{DC1220EE-0036-4F34-BA3F-760EF785159C}"/>
    <cellStyle name="MLPercent0" xfId="102" xr:uid="{CE6C3EEC-5D56-4E45-82B4-4E55B1E2C759}"/>
    <cellStyle name="MLPercent0 2" xfId="103" xr:uid="{C25475E9-4734-4903-9CAE-98D66B072F58}"/>
    <cellStyle name="Neutral 2" xfId="10" xr:uid="{64B4A5F4-A006-43D8-BBDB-56F70BCBCC6D}"/>
    <cellStyle name="Neutral 3" xfId="61" xr:uid="{234A3087-1B83-471B-9842-40EA16A65217}"/>
    <cellStyle name="Neutre 2" xfId="104" xr:uid="{23DF42FE-2033-46C8-806A-13A3813721D6}"/>
    <cellStyle name="Normal" xfId="0" builtinId="0"/>
    <cellStyle name="Normal 2" xfId="11" xr:uid="{56E56D37-5120-4EFD-8D9F-471B5EEFFE23}"/>
    <cellStyle name="Normal 2 2" xfId="22" xr:uid="{5EF5D533-BB11-40A1-AFD4-9C78DD6B1C9D}"/>
    <cellStyle name="Normal 2 2 2" xfId="105" xr:uid="{B7CA0FB1-5EC8-496C-90C9-A35875261529}"/>
    <cellStyle name="Normal 2 3" xfId="106" xr:uid="{B50FFB8D-A493-4E56-BA39-2F0FDD011995}"/>
    <cellStyle name="Normal 3" xfId="12" xr:uid="{AF49C9CA-FF54-4B77-AB17-954D132BAB80}"/>
    <cellStyle name="Normal 3 2" xfId="69" xr:uid="{EA9864AC-17FC-45D0-973C-C42938C5A2F2}"/>
    <cellStyle name="Normal 4" xfId="13" xr:uid="{3D2E0BEE-8FBD-4CD8-93AB-6C126AAF5A4F}"/>
    <cellStyle name="Normal 4 2" xfId="107" xr:uid="{857A770C-F5C0-4981-BF76-E6BD316D7629}"/>
    <cellStyle name="Normal 5" xfId="14" xr:uid="{C9AFD1DC-B566-4CFF-8A27-D3B2D598B207}"/>
    <cellStyle name="Normal 5 2" xfId="108" xr:uid="{ED58DF75-01BE-4105-81B0-818A4F7B699C}"/>
    <cellStyle name="Normal 6" xfId="3" xr:uid="{FA1F9679-DEEE-4A51-9536-D931A13B6E3C}"/>
    <cellStyle name="Normal 6 2" xfId="109" xr:uid="{A4162257-3769-4A5E-911F-642F29571E71}"/>
    <cellStyle name="Normal 7" xfId="68" xr:uid="{B5BFD5B0-A815-4967-B417-50EE4A3779C3}"/>
    <cellStyle name="Normal 8" xfId="127" xr:uid="{1892CB6B-3DA1-4C55-B5A8-ADB1EDE5A234}"/>
    <cellStyle name="Note" xfId="37" builtinId="10" customBuiltin="1"/>
    <cellStyle name="Note 2" xfId="110" xr:uid="{DDA4224D-0196-4705-B1A3-4B98DC7E5642}"/>
    <cellStyle name="Output" xfId="32" builtinId="21" customBuiltin="1"/>
    <cellStyle name="Percent" xfId="131" builtinId="5"/>
    <cellStyle name="Percent 2" xfId="16" xr:uid="{EBF3319C-E5E6-45A5-A075-31EF432FF8AD}"/>
    <cellStyle name="Percent 2 2" xfId="24" xr:uid="{B562825E-29C9-4707-B3F4-D412FF44C481}"/>
    <cellStyle name="Percent 2 2 2" xfId="111" xr:uid="{C4CFDB31-9FC4-424E-AB62-FE324C9481A9}"/>
    <cellStyle name="Percent 2 2 3" xfId="112" xr:uid="{9D880EBB-2B3B-4E2A-A1AD-FA702A405489}"/>
    <cellStyle name="Percent 2 3" xfId="113" xr:uid="{BE27A16A-EC69-49C6-93AB-006FBE1E553A}"/>
    <cellStyle name="Percent 2 4" xfId="114" xr:uid="{8AD1978B-B00F-454D-94F0-0E14C8091A6D}"/>
    <cellStyle name="Percent 3" xfId="17" xr:uid="{8DF43381-B4EA-4123-9B6C-5451E2231A32}"/>
    <cellStyle name="Percent 3 2" xfId="115" xr:uid="{F9992FCA-EF89-4D22-8AFD-1F117BBE089E}"/>
    <cellStyle name="Percent 4" xfId="18" xr:uid="{DD73D725-ECAB-416B-B354-06FCCF73AE25}"/>
    <cellStyle name="Percent 5" xfId="15" xr:uid="{1BBF8A8A-6429-450A-984B-00CBF0C351E8}"/>
    <cellStyle name="Satisfaisant 2" xfId="116" xr:uid="{CC72C09C-8068-4E82-9B0C-922F78F327FE}"/>
    <cellStyle name="Sortie 2" xfId="117" xr:uid="{EC16BF0A-F759-4F38-8BE8-77A2E2AA3B6E}"/>
    <cellStyle name="Texte explicatif 2" xfId="118" xr:uid="{4FFCC90A-A7F9-4515-AA93-3D19258D7FBD}"/>
    <cellStyle name="Title 2" xfId="128" xr:uid="{995D7DD1-7616-434C-86E9-6D69FB8054B5}"/>
    <cellStyle name="Title 3" xfId="60" xr:uid="{F0DBF385-9BD4-4A8E-85C4-48FCAB988A75}"/>
    <cellStyle name="Titre 1 2" xfId="119" xr:uid="{60196699-9496-4BFB-B8C0-D2AA42EEA507}"/>
    <cellStyle name="Titre 2 2" xfId="120" xr:uid="{58504583-A0D7-42B6-A2E1-AEC24F297D25}"/>
    <cellStyle name="Titre 3 2" xfId="121" xr:uid="{E87205E1-5CA1-4154-A6FA-E70DAEF692D6}"/>
    <cellStyle name="Titre 4 2" xfId="122" xr:uid="{6DB01329-EE22-47F1-9933-0C480DA26879}"/>
    <cellStyle name="Total" xfId="39" builtinId="25" customBuiltin="1"/>
    <cellStyle name="Total 2" xfId="123" xr:uid="{4189574B-83B9-43B6-A78E-DCCF94CB67F7}"/>
    <cellStyle name="Vérification 2" xfId="124" xr:uid="{495F4934-8BF7-4E2B-879C-4BB19F147629}"/>
    <cellStyle name="Warning Text" xfId="3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730250</xdr:colOff>
      <xdr:row>0</xdr:row>
      <xdr:rowOff>158750</xdr:rowOff>
    </xdr:from>
    <xdr:to>
      <xdr:col>12</xdr:col>
      <xdr:colOff>2008329</xdr:colOff>
      <xdr:row>2</xdr:row>
      <xdr:rowOff>85133</xdr:rowOff>
    </xdr:to>
    <xdr:pic>
      <xdr:nvPicPr>
        <xdr:cNvPr id="2" name="Picture 1" descr="A picture containing logo&#10;&#10;Description automatically generated">
          <a:extLst>
            <a:ext uri="{FF2B5EF4-FFF2-40B4-BE49-F238E27FC236}">
              <a16:creationId xmlns:a16="http://schemas.microsoft.com/office/drawing/2014/main" id="{99A64432-ECD4-49F3-BA98-FC730B6987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99750" y="158750"/>
          <a:ext cx="2071829" cy="3550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52EC6-EF65-47E3-9728-362FECD9DACD}">
  <sheetPr>
    <pageSetUpPr fitToPage="1"/>
  </sheetPr>
  <dimension ref="B2:Q67"/>
  <sheetViews>
    <sheetView showGridLines="0" tabSelected="1" view="pageBreakPreview" zoomScale="60" zoomScaleNormal="110" workbookViewId="0">
      <pane xSplit="2" ySplit="5" topLeftCell="C20" activePane="bottomRight" state="frozen"/>
      <selection pane="topRight" activeCell="C1" sqref="C1"/>
      <selection pane="bottomLeft" activeCell="A6" sqref="A6"/>
      <selection pane="bottomRight" activeCell="M68" sqref="M68"/>
    </sheetView>
  </sheetViews>
  <sheetFormatPr defaultRowHeight="15"/>
  <cols>
    <col min="2" max="2" width="9.85546875" customWidth="1"/>
    <col min="3" max="3" width="10.7109375" bestFit="1" customWidth="1"/>
    <col min="4" max="4" width="17.7109375" customWidth="1"/>
    <col min="5" max="5" width="17.7109375" style="9" customWidth="1"/>
    <col min="6" max="6" width="17.7109375" style="10" customWidth="1"/>
    <col min="7" max="7" width="17.7109375" customWidth="1"/>
    <col min="8" max="8" width="17.7109375" style="2" customWidth="1"/>
    <col min="9" max="9" width="21.28515625" style="2" customWidth="1"/>
    <col min="10" max="10" width="2.5703125" customWidth="1"/>
    <col min="11" max="11" width="8" customWidth="1"/>
    <col min="12" max="12" width="11.85546875" customWidth="1"/>
    <col min="13" max="13" width="33" bestFit="1" customWidth="1"/>
    <col min="15" max="15" width="12.42578125" bestFit="1" customWidth="1"/>
  </cols>
  <sheetData>
    <row r="2" spans="2:17" ht="18.75">
      <c r="B2" s="1" t="s">
        <v>10</v>
      </c>
      <c r="F2" s="26">
        <v>810000</v>
      </c>
    </row>
    <row r="3" spans="2:17">
      <c r="B3" s="3" t="s">
        <v>0</v>
      </c>
      <c r="C3" s="3"/>
      <c r="D3" s="3"/>
    </row>
    <row r="5" spans="2:17">
      <c r="B5" s="4"/>
      <c r="C5" s="5" t="s">
        <v>1</v>
      </c>
      <c r="D5" s="5" t="s">
        <v>2</v>
      </c>
      <c r="E5" s="17" t="s">
        <v>3</v>
      </c>
      <c r="F5" s="18" t="s">
        <v>4</v>
      </c>
      <c r="G5" s="5" t="s">
        <v>5</v>
      </c>
      <c r="H5" s="6" t="s">
        <v>6</v>
      </c>
      <c r="I5" s="6" t="s">
        <v>7</v>
      </c>
      <c r="K5" s="4"/>
      <c r="L5" s="4"/>
      <c r="M5" s="24" t="s">
        <v>8</v>
      </c>
      <c r="P5" s="7" t="s">
        <v>16</v>
      </c>
      <c r="Q5" s="7" t="s">
        <v>17</v>
      </c>
    </row>
    <row r="6" spans="2:17">
      <c r="B6" s="7"/>
      <c r="C6" s="8"/>
      <c r="D6" s="8"/>
      <c r="G6" s="11"/>
      <c r="H6" s="12"/>
      <c r="I6" s="12"/>
      <c r="K6" s="13"/>
      <c r="L6" s="2"/>
    </row>
    <row r="7" spans="2:17">
      <c r="C7" s="8"/>
      <c r="D7" s="8"/>
      <c r="G7" s="11"/>
      <c r="H7" s="12"/>
      <c r="I7" s="12"/>
      <c r="K7" s="13"/>
      <c r="L7" s="2"/>
    </row>
    <row r="8" spans="2:17">
      <c r="C8" s="8"/>
      <c r="D8" s="8"/>
      <c r="G8" s="11"/>
      <c r="H8" s="12"/>
      <c r="I8" s="12"/>
      <c r="K8" s="13"/>
      <c r="L8" s="2"/>
    </row>
    <row r="9" spans="2:17">
      <c r="C9" s="8"/>
      <c r="D9" s="8"/>
      <c r="G9" s="11"/>
      <c r="H9" s="12"/>
      <c r="I9" s="12"/>
      <c r="K9" s="13"/>
      <c r="L9" s="2"/>
    </row>
    <row r="10" spans="2:17">
      <c r="C10" s="8">
        <v>45569</v>
      </c>
      <c r="D10" s="8">
        <v>45573</v>
      </c>
      <c r="E10" s="9">
        <v>12866</v>
      </c>
      <c r="F10" s="10">
        <f>F9+E10</f>
        <v>12866</v>
      </c>
      <c r="G10" s="11">
        <v>63.927700000000002</v>
      </c>
      <c r="H10" s="12">
        <f t="shared" ref="H10:H15" si="0">E10*G10</f>
        <v>822493.78820000007</v>
      </c>
      <c r="I10" s="12">
        <f>I9+H10</f>
        <v>822493.78820000007</v>
      </c>
      <c r="K10" s="13">
        <f>E10/$F$15</f>
        <v>0.15494857528241443</v>
      </c>
      <c r="L10" s="2">
        <f>K10*G10</f>
        <v>9.9055060360816061</v>
      </c>
    </row>
    <row r="11" spans="2:17">
      <c r="B11" s="7" t="s">
        <v>9</v>
      </c>
      <c r="C11" s="8">
        <v>45572</v>
      </c>
      <c r="D11" s="8">
        <f>C11+2</f>
        <v>45574</v>
      </c>
      <c r="E11" s="19">
        <v>13024</v>
      </c>
      <c r="F11" s="10">
        <f>E11+F10</f>
        <v>25890</v>
      </c>
      <c r="G11" s="11">
        <v>63.743299999999998</v>
      </c>
      <c r="H11" s="12">
        <f t="shared" si="0"/>
        <v>830192.73919999995</v>
      </c>
      <c r="I11" s="12">
        <f>H11+I10</f>
        <v>1652686.5274</v>
      </c>
      <c r="K11" s="13">
        <f>E11/$F$15</f>
        <v>0.15685141026567431</v>
      </c>
      <c r="L11" s="2">
        <f>K11*G11</f>
        <v>9.9982264999879575</v>
      </c>
    </row>
    <row r="12" spans="2:17">
      <c r="C12" s="8">
        <v>45573</v>
      </c>
      <c r="D12" s="8">
        <f t="shared" ref="D12:D13" si="1">C12+2</f>
        <v>45575</v>
      </c>
      <c r="E12" s="19">
        <v>14484</v>
      </c>
      <c r="F12" s="10">
        <f t="shared" ref="F12:F15" si="2">F11+E12</f>
        <v>40374</v>
      </c>
      <c r="G12" s="11">
        <v>63.455500000000001</v>
      </c>
      <c r="H12" s="12">
        <f t="shared" si="0"/>
        <v>919089.46200000006</v>
      </c>
      <c r="I12" s="12">
        <f t="shared" ref="I12:I15" si="3">I11+H12</f>
        <v>2571775.9894000003</v>
      </c>
      <c r="K12" s="13">
        <f>E12/$F$15</f>
        <v>0.1744345689717465</v>
      </c>
      <c r="L12" s="2">
        <f t="shared" ref="L12:L15" si="4">K12*G12</f>
        <v>11.06883279138666</v>
      </c>
    </row>
    <row r="13" spans="2:17">
      <c r="C13" s="8">
        <v>45574</v>
      </c>
      <c r="D13" s="8">
        <f t="shared" si="1"/>
        <v>45576</v>
      </c>
      <c r="E13" s="19">
        <v>14928</v>
      </c>
      <c r="F13" s="10">
        <f t="shared" si="2"/>
        <v>55302</v>
      </c>
      <c r="G13" s="11">
        <v>64.653499999999994</v>
      </c>
      <c r="H13" s="12">
        <f t="shared" si="0"/>
        <v>965147.44799999986</v>
      </c>
      <c r="I13" s="12">
        <f t="shared" si="3"/>
        <v>3536923.4374000002</v>
      </c>
      <c r="K13" s="13">
        <f>E13/F15</f>
        <v>0.17978177613989449</v>
      </c>
      <c r="L13" s="2">
        <f t="shared" si="4"/>
        <v>11.623521063660668</v>
      </c>
    </row>
    <row r="14" spans="2:17" ht="15.6" customHeight="1" thickBot="1">
      <c r="C14" s="8">
        <v>45575</v>
      </c>
      <c r="D14" s="8">
        <v>45579</v>
      </c>
      <c r="E14" s="19">
        <v>14841</v>
      </c>
      <c r="F14" s="10">
        <f t="shared" si="2"/>
        <v>70143</v>
      </c>
      <c r="G14" s="11">
        <v>64.215100000000007</v>
      </c>
      <c r="H14" s="12">
        <f t="shared" si="0"/>
        <v>953016.29910000006</v>
      </c>
      <c r="I14" s="12">
        <f t="shared" si="3"/>
        <v>4489939.7365000006</v>
      </c>
      <c r="K14" s="13">
        <f>E14/F15</f>
        <v>0.17873401257316279</v>
      </c>
      <c r="L14" s="2">
        <f t="shared" si="4"/>
        <v>11.477422490786907</v>
      </c>
      <c r="N14" t="s">
        <v>11</v>
      </c>
    </row>
    <row r="15" spans="2:17" ht="15.6" customHeight="1" thickBot="1">
      <c r="C15" s="8">
        <v>45576</v>
      </c>
      <c r="D15" s="8">
        <v>45580</v>
      </c>
      <c r="E15" s="9">
        <v>12891</v>
      </c>
      <c r="F15" s="22">
        <f t="shared" si="2"/>
        <v>83034</v>
      </c>
      <c r="G15" s="11">
        <v>64.250799999999998</v>
      </c>
      <c r="H15" s="12">
        <f t="shared" si="0"/>
        <v>828257.06279999996</v>
      </c>
      <c r="I15" s="14">
        <f t="shared" si="3"/>
        <v>5318196.7993000001</v>
      </c>
      <c r="K15" s="13">
        <f>E15/F15</f>
        <v>0.15524965676710745</v>
      </c>
      <c r="L15" s="2">
        <f t="shared" si="4"/>
        <v>9.9749146470120671</v>
      </c>
      <c r="M15" s="15">
        <f>SUM(L10:L15)</f>
        <v>64.048423528915862</v>
      </c>
      <c r="N15" s="11">
        <f>I15/F15</f>
        <v>64.048423528915862</v>
      </c>
      <c r="P15" s="9">
        <f>F15</f>
        <v>83034</v>
      </c>
      <c r="Q15" s="25">
        <f>P15/$F$2</f>
        <v>0.10251111111111111</v>
      </c>
    </row>
    <row r="16" spans="2:17">
      <c r="F16" s="16"/>
    </row>
    <row r="17" spans="2:17">
      <c r="B17" s="7" t="s">
        <v>12</v>
      </c>
      <c r="C17" s="8">
        <v>45579</v>
      </c>
      <c r="D17" s="8">
        <v>45581</v>
      </c>
      <c r="E17" s="20">
        <v>14869</v>
      </c>
      <c r="F17" s="10">
        <f>F16+E17</f>
        <v>14869</v>
      </c>
      <c r="G17" s="11">
        <v>64.179699999999997</v>
      </c>
      <c r="H17" s="12">
        <f t="shared" ref="H17:H21" si="5">E17*G17</f>
        <v>954287.95929999999</v>
      </c>
      <c r="I17" s="12">
        <f>I16+H17</f>
        <v>954287.95929999999</v>
      </c>
      <c r="K17" s="13">
        <f>E17/$F$21</f>
        <v>0.24391404199475067</v>
      </c>
      <c r="L17" s="2">
        <f>K17*G17</f>
        <v>15.654330041010498</v>
      </c>
    </row>
    <row r="18" spans="2:17">
      <c r="C18" s="8">
        <v>45580</v>
      </c>
      <c r="D18" s="8">
        <v>45582</v>
      </c>
      <c r="E18" s="20">
        <v>9396</v>
      </c>
      <c r="F18" s="10">
        <f>E18+F17</f>
        <v>24265</v>
      </c>
      <c r="G18" s="11">
        <v>65.556700000000006</v>
      </c>
      <c r="H18" s="12">
        <f t="shared" si="5"/>
        <v>615970.75320000004</v>
      </c>
      <c r="I18" s="12">
        <f>H18+I17</f>
        <v>1570258.7124999999</v>
      </c>
      <c r="K18" s="13">
        <f t="shared" ref="K18:K21" si="6">E18/$F$21</f>
        <v>0.15413385826771653</v>
      </c>
      <c r="L18" s="2">
        <f>K18*G18</f>
        <v>10.104507106299213</v>
      </c>
    </row>
    <row r="19" spans="2:17">
      <c r="C19" s="8">
        <v>45581</v>
      </c>
      <c r="D19" s="8">
        <v>45583</v>
      </c>
      <c r="E19" s="20">
        <v>12901</v>
      </c>
      <c r="F19" s="10">
        <f t="shared" ref="F19:F21" si="7">F18+E19</f>
        <v>37166</v>
      </c>
      <c r="G19" s="11">
        <v>65.707400000000007</v>
      </c>
      <c r="H19" s="12">
        <f t="shared" si="5"/>
        <v>847691.16740000003</v>
      </c>
      <c r="I19" s="12">
        <f t="shared" ref="I19:I21" si="8">I18+H19</f>
        <v>2417949.8799000001</v>
      </c>
      <c r="K19" s="13">
        <f t="shared" si="6"/>
        <v>0.21163057742782151</v>
      </c>
      <c r="L19" s="2">
        <f t="shared" ref="L19:L21" si="9">K19*G19</f>
        <v>13.90569500328084</v>
      </c>
    </row>
    <row r="20" spans="2:17" ht="15.75" thickBot="1">
      <c r="C20" s="8">
        <v>45582</v>
      </c>
      <c r="D20" s="8">
        <v>45586</v>
      </c>
      <c r="E20" s="20">
        <v>12000</v>
      </c>
      <c r="F20" s="10">
        <f t="shared" si="7"/>
        <v>49166</v>
      </c>
      <c r="G20" s="11">
        <v>65.975700000000003</v>
      </c>
      <c r="H20" s="12">
        <f t="shared" si="5"/>
        <v>791708.4</v>
      </c>
      <c r="I20" s="12">
        <f t="shared" si="8"/>
        <v>3209658.2799</v>
      </c>
      <c r="K20" s="13">
        <f t="shared" si="6"/>
        <v>0.19685039370078741</v>
      </c>
      <c r="L20" s="2">
        <f t="shared" si="9"/>
        <v>12.987342519685042</v>
      </c>
      <c r="N20" t="s">
        <v>11</v>
      </c>
    </row>
    <row r="21" spans="2:17" ht="15.75" thickBot="1">
      <c r="C21" s="8">
        <v>45583</v>
      </c>
      <c r="D21" s="8">
        <v>45587</v>
      </c>
      <c r="E21" s="20">
        <v>11794</v>
      </c>
      <c r="F21" s="22">
        <f t="shared" si="7"/>
        <v>60960</v>
      </c>
      <c r="G21" s="11">
        <v>66.051400000000001</v>
      </c>
      <c r="H21" s="12">
        <f t="shared" si="5"/>
        <v>779010.21160000004</v>
      </c>
      <c r="I21" s="14">
        <f t="shared" si="8"/>
        <v>3988668.4915</v>
      </c>
      <c r="K21" s="13">
        <f t="shared" si="6"/>
        <v>0.19347112860892388</v>
      </c>
      <c r="L21" s="2">
        <f t="shared" si="9"/>
        <v>12.779038904199474</v>
      </c>
      <c r="M21" s="15">
        <f>SUM(L17:L21)</f>
        <v>65.430913574475071</v>
      </c>
      <c r="N21" s="11">
        <f>I21/F21</f>
        <v>65.430913574475071</v>
      </c>
      <c r="P21" s="9">
        <f>F21+P15</f>
        <v>143994</v>
      </c>
      <c r="Q21" s="25">
        <f>P21/$F$2</f>
        <v>0.17777037037037038</v>
      </c>
    </row>
    <row r="23" spans="2:17">
      <c r="B23" s="7" t="s">
        <v>13</v>
      </c>
      <c r="C23" s="8">
        <v>45586</v>
      </c>
      <c r="D23" s="8">
        <v>45588</v>
      </c>
      <c r="E23" s="20">
        <v>15638</v>
      </c>
      <c r="F23" s="10">
        <f>F22+E23</f>
        <v>15638</v>
      </c>
      <c r="G23" s="11">
        <v>65.418813147461307</v>
      </c>
      <c r="H23" s="12">
        <f t="shared" ref="H23:H33" si="10">E23*G23</f>
        <v>1023019.3999999999</v>
      </c>
      <c r="I23" s="23">
        <f>I22+H23</f>
        <v>1023019.3999999999</v>
      </c>
      <c r="K23" s="13">
        <f>E23/$F$27</f>
        <v>0.23587794319501637</v>
      </c>
      <c r="L23" s="2">
        <f>K23*G23</f>
        <v>15.430855091482268</v>
      </c>
    </row>
    <row r="24" spans="2:17">
      <c r="C24" s="8">
        <v>45587</v>
      </c>
      <c r="D24" s="8">
        <v>45589</v>
      </c>
      <c r="E24" s="20">
        <v>16389</v>
      </c>
      <c r="F24" s="10">
        <f>E24+F23</f>
        <v>32027</v>
      </c>
      <c r="G24" s="11">
        <v>64.370937824150374</v>
      </c>
      <c r="H24" s="12">
        <f t="shared" si="10"/>
        <v>1054975.3000000005</v>
      </c>
      <c r="I24" s="23">
        <f>H24+I23</f>
        <v>2077994.7000000004</v>
      </c>
      <c r="K24" s="13">
        <f t="shared" ref="K24:K27" si="11">E24/$F$27</f>
        <v>0.2472057559165573</v>
      </c>
      <c r="L24" s="2">
        <f>K24*G24</f>
        <v>15.912866343876804</v>
      </c>
    </row>
    <row r="25" spans="2:17">
      <c r="C25" s="8">
        <v>45588</v>
      </c>
      <c r="D25" s="8">
        <v>45590</v>
      </c>
      <c r="E25" s="20">
        <v>14000</v>
      </c>
      <c r="F25" s="10">
        <f t="shared" ref="F25:F27" si="12">F24+E25</f>
        <v>46027</v>
      </c>
      <c r="G25" s="11">
        <v>64.48922142857144</v>
      </c>
      <c r="H25" s="12">
        <f t="shared" si="10"/>
        <v>902849.10000000021</v>
      </c>
      <c r="I25" s="23">
        <f t="shared" ref="I25:I26" si="13">I24+H25</f>
        <v>2980843.8000000007</v>
      </c>
      <c r="K25" s="13">
        <f t="shared" si="11"/>
        <v>0.21117094287825997</v>
      </c>
      <c r="L25" s="2">
        <f t="shared" ref="L25:L29" si="14">K25*G25</f>
        <v>13.618249694556319</v>
      </c>
    </row>
    <row r="26" spans="2:17" ht="15.75" thickBot="1">
      <c r="C26" s="8">
        <v>45589</v>
      </c>
      <c r="D26" s="8">
        <v>45593</v>
      </c>
      <c r="E26" s="20">
        <v>9035</v>
      </c>
      <c r="F26" s="10">
        <f t="shared" si="12"/>
        <v>55062</v>
      </c>
      <c r="G26" s="11">
        <v>64.291499723298287</v>
      </c>
      <c r="H26" s="12">
        <f t="shared" si="10"/>
        <v>580873.70000000007</v>
      </c>
      <c r="I26" s="23">
        <f t="shared" si="13"/>
        <v>3561717.5000000009</v>
      </c>
      <c r="K26" s="13">
        <f t="shared" si="11"/>
        <v>0.13628067635036276</v>
      </c>
      <c r="L26" s="2">
        <f t="shared" si="14"/>
        <v>8.7616890658702502</v>
      </c>
      <c r="N26" t="s">
        <v>11</v>
      </c>
    </row>
    <row r="27" spans="2:17" ht="15.75" thickBot="1">
      <c r="C27" s="8">
        <v>45590</v>
      </c>
      <c r="D27" s="8">
        <v>45594</v>
      </c>
      <c r="E27" s="20">
        <v>11235</v>
      </c>
      <c r="F27" s="22">
        <f t="shared" si="12"/>
        <v>66297</v>
      </c>
      <c r="G27" s="11">
        <v>64.147231864708502</v>
      </c>
      <c r="H27" s="12">
        <f t="shared" si="10"/>
        <v>720694.15</v>
      </c>
      <c r="I27" s="14">
        <f>I26+H27</f>
        <v>4282411.6500000013</v>
      </c>
      <c r="K27" s="13">
        <f t="shared" si="11"/>
        <v>0.16946468165980361</v>
      </c>
      <c r="L27" s="2">
        <f t="shared" si="14"/>
        <v>10.870690227310437</v>
      </c>
      <c r="M27" s="15">
        <f>SUM(L23:L27)</f>
        <v>64.594350423096074</v>
      </c>
      <c r="N27" s="11">
        <f>I27/F27</f>
        <v>64.594350423096088</v>
      </c>
      <c r="P27" s="9">
        <f>F27+P21</f>
        <v>210291</v>
      </c>
      <c r="Q27" s="25">
        <f>P27/$F$2</f>
        <v>0.25961851851851853</v>
      </c>
    </row>
    <row r="29" spans="2:17">
      <c r="B29" s="7" t="s">
        <v>15</v>
      </c>
      <c r="C29" s="8">
        <v>45593</v>
      </c>
      <c r="D29" s="8">
        <v>45595</v>
      </c>
      <c r="E29" s="20">
        <v>14583</v>
      </c>
      <c r="F29" s="10">
        <f>F28+E29</f>
        <v>14583</v>
      </c>
      <c r="G29" s="11">
        <v>64.685000000000002</v>
      </c>
      <c r="H29" s="12">
        <f t="shared" si="10"/>
        <v>943301.35499999998</v>
      </c>
      <c r="I29" s="23">
        <f>I28+H29</f>
        <v>943301.35499999998</v>
      </c>
      <c r="K29" s="13">
        <f>E29/$F$33</f>
        <v>0.17555919389401198</v>
      </c>
      <c r="L29" s="2">
        <f t="shared" si="14"/>
        <v>11.356046457034164</v>
      </c>
    </row>
    <row r="30" spans="2:17">
      <c r="C30" s="8">
        <v>45594</v>
      </c>
      <c r="D30" s="8">
        <v>45596</v>
      </c>
      <c r="E30" s="20">
        <v>15898</v>
      </c>
      <c r="F30" s="10">
        <f>E30+F29</f>
        <v>30481</v>
      </c>
      <c r="G30" s="11">
        <v>64.8827</v>
      </c>
      <c r="H30" s="12">
        <f t="shared" si="10"/>
        <v>1031505.1646</v>
      </c>
      <c r="I30" s="23">
        <f>H30+I29</f>
        <v>1974806.5196</v>
      </c>
      <c r="K30" s="13">
        <f t="shared" ref="K30:K33" si="15">E30/$F$33</f>
        <v>0.19138997905280139</v>
      </c>
      <c r="L30" s="2">
        <f t="shared" ref="L30" si="16">K30*G30</f>
        <v>12.417898593889197</v>
      </c>
    </row>
    <row r="31" spans="2:17">
      <c r="C31" s="8">
        <v>45595</v>
      </c>
      <c r="D31" s="8">
        <v>45597</v>
      </c>
      <c r="E31" s="20">
        <v>14266</v>
      </c>
      <c r="F31" s="10">
        <f t="shared" ref="F31:F33" si="17">F30+E31</f>
        <v>44747</v>
      </c>
      <c r="G31" s="11">
        <v>64.287899999999993</v>
      </c>
      <c r="H31" s="12">
        <f t="shared" si="10"/>
        <v>917131.18139999988</v>
      </c>
      <c r="I31" s="23">
        <f t="shared" ref="I31:I32" si="18">I30+H31</f>
        <v>2891937.7009999999</v>
      </c>
      <c r="K31" s="13">
        <f t="shared" si="15"/>
        <v>0.17174295138805287</v>
      </c>
      <c r="L31" s="2">
        <f t="shared" ref="L31" si="19">K31*G31</f>
        <v>11.040993684540004</v>
      </c>
    </row>
    <row r="32" spans="2:17" ht="15.75" thickBot="1">
      <c r="C32" s="8">
        <v>45596</v>
      </c>
      <c r="D32" s="8">
        <v>45600</v>
      </c>
      <c r="E32" s="20">
        <v>22023</v>
      </c>
      <c r="F32" s="10">
        <f t="shared" si="17"/>
        <v>66770</v>
      </c>
      <c r="G32" s="11">
        <v>63.464599999999997</v>
      </c>
      <c r="H32" s="12">
        <f t="shared" si="10"/>
        <v>1397680.8858</v>
      </c>
      <c r="I32" s="23">
        <f t="shared" si="18"/>
        <v>4289618.5867999997</v>
      </c>
      <c r="K32" s="13">
        <f t="shared" si="15"/>
        <v>0.26512652589507141</v>
      </c>
      <c r="L32" s="2">
        <f t="shared" ref="L32" si="20">K32*G32</f>
        <v>16.826148915320349</v>
      </c>
      <c r="N32" t="s">
        <v>11</v>
      </c>
    </row>
    <row r="33" spans="2:17" ht="15.75" thickBot="1">
      <c r="C33" s="8">
        <v>45597</v>
      </c>
      <c r="D33" s="8">
        <v>45601</v>
      </c>
      <c r="E33" s="20">
        <v>16296</v>
      </c>
      <c r="F33" s="22">
        <f t="shared" si="17"/>
        <v>83066</v>
      </c>
      <c r="G33" s="11">
        <v>64.383700000000005</v>
      </c>
      <c r="H33" s="12">
        <f t="shared" si="10"/>
        <v>1049196.7752</v>
      </c>
      <c r="I33" s="14">
        <f>I32+H33</f>
        <v>5338815.3619999997</v>
      </c>
      <c r="K33" s="13">
        <f t="shared" si="15"/>
        <v>0.19618134977006235</v>
      </c>
      <c r="L33" s="2">
        <f t="shared" ref="L33" si="21">K33*G33</f>
        <v>12.630881169190765</v>
      </c>
      <c r="M33" s="15">
        <f>SUM(L29:L33)</f>
        <v>64.271968819974489</v>
      </c>
      <c r="N33" s="11">
        <f>I33/F33</f>
        <v>64.271968819974475</v>
      </c>
      <c r="P33" s="9">
        <f>F33+P27</f>
        <v>293357</v>
      </c>
      <c r="Q33" s="25">
        <f>P33/$F$2</f>
        <v>0.36216913580246912</v>
      </c>
    </row>
    <row r="34" spans="2:17">
      <c r="C34" s="8"/>
      <c r="D34" s="8"/>
      <c r="E34" s="20"/>
      <c r="F34" s="30"/>
      <c r="G34" s="11"/>
      <c r="H34" s="12"/>
      <c r="I34" s="29"/>
      <c r="K34" s="13"/>
      <c r="L34" s="2"/>
      <c r="M34" s="28"/>
      <c r="N34" s="11"/>
      <c r="P34" s="9"/>
      <c r="Q34" s="25"/>
    </row>
    <row r="35" spans="2:17">
      <c r="B35" s="7" t="s">
        <v>18</v>
      </c>
      <c r="C35" s="8">
        <v>45600</v>
      </c>
      <c r="D35" s="8">
        <f>C35+2</f>
        <v>45602</v>
      </c>
      <c r="E35" s="20">
        <v>7997</v>
      </c>
      <c r="F35" s="10">
        <f>F34+E35</f>
        <v>7997</v>
      </c>
      <c r="G35" s="11">
        <v>64.926599999999993</v>
      </c>
      <c r="H35" s="12">
        <f t="shared" ref="H35:H39" si="22">E35*G35</f>
        <v>519218.02019999997</v>
      </c>
      <c r="I35" s="27">
        <f>I34+H35</f>
        <v>519218.02019999997</v>
      </c>
      <c r="K35" s="13">
        <f t="shared" ref="K35:K39" si="23">E35/$F$39</f>
        <v>0.20226623163113033</v>
      </c>
      <c r="L35" s="2">
        <f t="shared" ref="L35:L39" si="24">K35*G35</f>
        <v>13.132458714621745</v>
      </c>
      <c r="M35" s="28"/>
      <c r="N35" s="11"/>
      <c r="P35" s="9"/>
      <c r="Q35" s="25"/>
    </row>
    <row r="36" spans="2:17">
      <c r="B36" s="7"/>
      <c r="C36" s="8">
        <v>45601</v>
      </c>
      <c r="D36" s="8">
        <f t="shared" ref="D36:D37" si="25">C36+2</f>
        <v>45603</v>
      </c>
      <c r="E36" s="20">
        <v>8175</v>
      </c>
      <c r="F36" s="10">
        <f>E36+F35</f>
        <v>16172</v>
      </c>
      <c r="G36" s="11">
        <v>65.105199999999996</v>
      </c>
      <c r="H36" s="12">
        <f t="shared" si="22"/>
        <v>532235.01</v>
      </c>
      <c r="I36" s="27">
        <f>H36+I35</f>
        <v>1051453.0301999999</v>
      </c>
      <c r="K36" s="13">
        <f t="shared" si="23"/>
        <v>0.20676834357690266</v>
      </c>
      <c r="L36" s="2">
        <f t="shared" si="24"/>
        <v>13.461694362242962</v>
      </c>
      <c r="M36" s="28"/>
      <c r="N36" s="11"/>
      <c r="P36" s="9"/>
      <c r="Q36" s="25"/>
    </row>
    <row r="37" spans="2:17">
      <c r="B37" s="7"/>
      <c r="C37" s="8">
        <v>45602</v>
      </c>
      <c r="D37" s="8">
        <f t="shared" si="25"/>
        <v>45604</v>
      </c>
      <c r="E37" s="20">
        <v>6138</v>
      </c>
      <c r="F37" s="10">
        <f t="shared" ref="F37:F38" si="26">F36+E37</f>
        <v>22310</v>
      </c>
      <c r="G37" s="11">
        <v>65.476799999999997</v>
      </c>
      <c r="H37" s="12">
        <f t="shared" si="22"/>
        <v>401896.59839999996</v>
      </c>
      <c r="I37" s="27">
        <f t="shared" ref="I37:I39" si="27">H37+I36</f>
        <v>1453349.6285999999</v>
      </c>
      <c r="K37" s="13">
        <f t="shared" si="23"/>
        <v>0.15524698383792396</v>
      </c>
      <c r="L37" s="2">
        <f t="shared" si="24"/>
        <v>10.165075711358979</v>
      </c>
      <c r="M37" s="28"/>
      <c r="N37" s="11"/>
      <c r="P37" s="9"/>
      <c r="Q37" s="25"/>
    </row>
    <row r="38" spans="2:17" ht="15.75" thickBot="1">
      <c r="B38" s="7"/>
      <c r="C38" s="8">
        <v>45603</v>
      </c>
      <c r="D38" s="8">
        <v>45607</v>
      </c>
      <c r="E38" s="20">
        <v>10000</v>
      </c>
      <c r="F38" s="10">
        <f t="shared" si="26"/>
        <v>32310</v>
      </c>
      <c r="G38" s="11">
        <v>64.900800000000004</v>
      </c>
      <c r="H38" s="12">
        <f t="shared" si="22"/>
        <v>649008</v>
      </c>
      <c r="I38" s="27">
        <f t="shared" si="27"/>
        <v>2102357.6285999999</v>
      </c>
      <c r="K38" s="13">
        <f>E38/$F$39</f>
        <v>0.252927637402939</v>
      </c>
      <c r="L38" s="2">
        <f t="shared" si="24"/>
        <v>16.415206009560663</v>
      </c>
      <c r="M38" s="28"/>
      <c r="N38" t="s">
        <v>11</v>
      </c>
    </row>
    <row r="39" spans="2:17" ht="15.75" thickBot="1">
      <c r="B39" s="7"/>
      <c r="C39" s="8">
        <v>45604</v>
      </c>
      <c r="D39" s="8">
        <v>45608</v>
      </c>
      <c r="E39" s="20">
        <v>7227</v>
      </c>
      <c r="F39" s="22">
        <f>F38+E39</f>
        <v>39537</v>
      </c>
      <c r="G39" s="11">
        <v>65.655100000000004</v>
      </c>
      <c r="H39" s="12">
        <f t="shared" si="22"/>
        <v>474489.40770000004</v>
      </c>
      <c r="I39" s="14">
        <f t="shared" si="27"/>
        <v>2576847.0362999998</v>
      </c>
      <c r="K39" s="13">
        <f t="shared" si="23"/>
        <v>0.18279080355110403</v>
      </c>
      <c r="L39" s="2">
        <f t="shared" si="24"/>
        <v>12.001148486228091</v>
      </c>
      <c r="M39" s="15">
        <f>SUM(L35:L39)</f>
        <v>65.175583284012447</v>
      </c>
      <c r="N39" s="11">
        <f>I39/F39</f>
        <v>65.175583284012433</v>
      </c>
      <c r="P39" s="9">
        <f>F39+P33</f>
        <v>332894</v>
      </c>
      <c r="Q39" s="25">
        <f>P39/$F$2</f>
        <v>0.41098024691358026</v>
      </c>
    </row>
    <row r="40" spans="2:17">
      <c r="C40" s="8"/>
      <c r="D40" s="8"/>
      <c r="E40" s="20"/>
      <c r="F40" s="30"/>
      <c r="G40" s="11"/>
      <c r="H40" s="12"/>
      <c r="I40" s="29"/>
      <c r="K40" s="13"/>
      <c r="L40" s="2"/>
      <c r="M40" s="28"/>
      <c r="N40" s="11"/>
      <c r="P40" s="9"/>
      <c r="Q40" s="25"/>
    </row>
    <row r="41" spans="2:17">
      <c r="B41" s="7" t="s">
        <v>19</v>
      </c>
      <c r="C41" s="8">
        <v>45607</v>
      </c>
      <c r="D41" s="8">
        <f>C41+2</f>
        <v>45609</v>
      </c>
      <c r="E41" s="20">
        <v>3000</v>
      </c>
      <c r="F41" s="10">
        <f>F40+E41</f>
        <v>3000</v>
      </c>
      <c r="G41" s="11">
        <v>66.161000000000001</v>
      </c>
      <c r="H41" s="12">
        <f t="shared" ref="H41:H45" si="28">E41*G41</f>
        <v>198483</v>
      </c>
      <c r="I41" s="27">
        <f>I40+H41</f>
        <v>198483</v>
      </c>
      <c r="K41" s="13">
        <f>E41/$F$45</f>
        <v>4.4249745563963008E-2</v>
      </c>
      <c r="L41" s="2">
        <f t="shared" ref="L41:L45" si="29">K41*G41</f>
        <v>2.9276074162573567</v>
      </c>
      <c r="M41" s="28"/>
      <c r="N41" s="11"/>
      <c r="P41" s="9"/>
      <c r="Q41" s="25"/>
    </row>
    <row r="42" spans="2:17">
      <c r="B42" s="7"/>
      <c r="C42" s="8">
        <v>45608</v>
      </c>
      <c r="D42" s="8">
        <f t="shared" ref="D42:D43" si="30">C42+2</f>
        <v>45610</v>
      </c>
      <c r="E42" s="20">
        <v>9666</v>
      </c>
      <c r="F42" s="10">
        <f>E42+F41</f>
        <v>12666</v>
      </c>
      <c r="G42" s="11">
        <v>65.881</v>
      </c>
      <c r="H42" s="12">
        <f t="shared" si="28"/>
        <v>636805.74600000004</v>
      </c>
      <c r="I42" s="27">
        <f>H42+I41</f>
        <v>835288.74600000004</v>
      </c>
      <c r="K42" s="13">
        <f t="shared" ref="K42:K45" si="31">E42/$F$45</f>
        <v>0.1425726802070888</v>
      </c>
      <c r="L42" s="2">
        <f t="shared" si="29"/>
        <v>9.3928307447232164</v>
      </c>
      <c r="M42" s="28"/>
      <c r="N42" s="11"/>
      <c r="P42" s="9"/>
      <c r="Q42" s="25"/>
    </row>
    <row r="43" spans="2:17">
      <c r="B43" s="7"/>
      <c r="C43" s="8">
        <v>45609</v>
      </c>
      <c r="D43" s="8">
        <f t="shared" si="30"/>
        <v>45611</v>
      </c>
      <c r="E43" s="20">
        <v>7524</v>
      </c>
      <c r="F43" s="10">
        <f t="shared" ref="F43:F44" si="32">F42+E43</f>
        <v>20190</v>
      </c>
      <c r="G43" s="11">
        <v>64.4054</v>
      </c>
      <c r="H43" s="12">
        <f t="shared" si="28"/>
        <v>484586.22960000002</v>
      </c>
      <c r="I43" s="27">
        <f t="shared" ref="I43:I45" si="33">H43+I42</f>
        <v>1319874.9756</v>
      </c>
      <c r="K43" s="13">
        <f t="shared" si="31"/>
        <v>0.11097836187441922</v>
      </c>
      <c r="L43" s="2">
        <f t="shared" si="29"/>
        <v>7.147605787866719</v>
      </c>
      <c r="M43" s="28"/>
      <c r="N43" s="11"/>
      <c r="P43" s="9"/>
      <c r="Q43" s="25"/>
    </row>
    <row r="44" spans="2:17" ht="15.75" thickBot="1">
      <c r="B44" s="7"/>
      <c r="C44" s="8">
        <v>45610</v>
      </c>
      <c r="D44" s="8">
        <v>45614</v>
      </c>
      <c r="E44" s="20">
        <v>18867</v>
      </c>
      <c r="F44" s="10">
        <f t="shared" si="32"/>
        <v>39057</v>
      </c>
      <c r="G44" s="11">
        <v>64.836200000000005</v>
      </c>
      <c r="H44" s="12">
        <f t="shared" si="28"/>
        <v>1223264.5854</v>
      </c>
      <c r="I44" s="27">
        <f t="shared" si="33"/>
        <v>2543139.5609999998</v>
      </c>
      <c r="K44" s="13">
        <f t="shared" si="31"/>
        <v>0.27828664985176338</v>
      </c>
      <c r="L44" s="2">
        <f t="shared" si="29"/>
        <v>18.043048887118903</v>
      </c>
      <c r="M44" s="28"/>
      <c r="N44" t="s">
        <v>11</v>
      </c>
    </row>
    <row r="45" spans="2:17" ht="15.75" thickBot="1">
      <c r="B45" s="7"/>
      <c r="C45" s="8">
        <v>45611</v>
      </c>
      <c r="D45" s="8">
        <v>45615</v>
      </c>
      <c r="E45" s="20">
        <v>28740</v>
      </c>
      <c r="F45" s="22">
        <f>F44+E45</f>
        <v>67797</v>
      </c>
      <c r="G45" s="11">
        <v>63.4131</v>
      </c>
      <c r="H45" s="12">
        <f t="shared" si="28"/>
        <v>1822492.4939999999</v>
      </c>
      <c r="I45" s="14">
        <f t="shared" si="33"/>
        <v>4365632.0549999997</v>
      </c>
      <c r="K45" s="13">
        <f t="shared" si="31"/>
        <v>0.4239125625027656</v>
      </c>
      <c r="L45" s="2">
        <f t="shared" si="29"/>
        <v>26.881609717244125</v>
      </c>
      <c r="M45" s="15">
        <f>SUM(L41:L45)</f>
        <v>64.392702553210313</v>
      </c>
      <c r="N45" s="11">
        <f>I45/F45</f>
        <v>64.392702553210313</v>
      </c>
      <c r="P45" s="9">
        <f>F45+P39</f>
        <v>400691</v>
      </c>
      <c r="Q45" s="25">
        <f>P45/$F$2</f>
        <v>0.49468024691358026</v>
      </c>
    </row>
    <row r="46" spans="2:17">
      <c r="B46" s="7"/>
      <c r="C46" s="8"/>
      <c r="D46" s="8"/>
      <c r="E46" s="20"/>
      <c r="F46" s="30"/>
      <c r="G46" s="11"/>
      <c r="H46" s="12"/>
      <c r="I46" s="29"/>
      <c r="K46" s="13"/>
      <c r="L46" s="2"/>
      <c r="M46" s="28"/>
      <c r="N46" s="11"/>
      <c r="P46" s="9"/>
      <c r="Q46" s="25"/>
    </row>
    <row r="47" spans="2:17">
      <c r="B47" s="7" t="s">
        <v>20</v>
      </c>
      <c r="C47" s="8">
        <v>45614</v>
      </c>
      <c r="D47" s="8">
        <f>C47+2</f>
        <v>45616</v>
      </c>
      <c r="E47" s="20">
        <v>17399</v>
      </c>
      <c r="F47" s="10">
        <f>F46+E47</f>
        <v>17399</v>
      </c>
      <c r="G47" s="11">
        <v>63.078600000000002</v>
      </c>
      <c r="H47" s="12">
        <f t="shared" ref="H47:H51" si="34">E47*G47</f>
        <v>1097504.5614</v>
      </c>
      <c r="I47" s="27">
        <f>I46+H47</f>
        <v>1097504.5614</v>
      </c>
      <c r="K47" s="13">
        <f>E47/$F$51</f>
        <v>0.11838148243907086</v>
      </c>
      <c r="L47" s="2">
        <f t="shared" ref="L47:L51" si="35">K47*G47</f>
        <v>7.4673381781811754</v>
      </c>
      <c r="M47" s="28"/>
      <c r="N47" s="11"/>
      <c r="P47" s="9"/>
      <c r="Q47" s="25"/>
    </row>
    <row r="48" spans="2:17">
      <c r="B48" s="7"/>
      <c r="C48" s="8">
        <v>45615</v>
      </c>
      <c r="D48" s="8">
        <f t="shared" ref="D48:D49" si="36">C48+2</f>
        <v>45617</v>
      </c>
      <c r="E48" s="20">
        <v>29828</v>
      </c>
      <c r="F48" s="10">
        <f>E48+F47</f>
        <v>47227</v>
      </c>
      <c r="G48" s="11">
        <v>62.0717</v>
      </c>
      <c r="H48" s="12">
        <f t="shared" si="34"/>
        <v>1851474.6676</v>
      </c>
      <c r="I48" s="27">
        <f>H48+I47</f>
        <v>2948979.2290000003</v>
      </c>
      <c r="K48" s="13">
        <f t="shared" ref="K48:K51" si="37">E48/$F$51</f>
        <v>0.2029474600949828</v>
      </c>
      <c r="L48" s="2">
        <f t="shared" si="35"/>
        <v>12.597293858777743</v>
      </c>
      <c r="M48" s="28"/>
      <c r="N48" s="11"/>
      <c r="P48" s="9"/>
      <c r="Q48" s="25"/>
    </row>
    <row r="49" spans="2:17">
      <c r="B49" s="7"/>
      <c r="C49" s="8">
        <v>45616</v>
      </c>
      <c r="D49" s="8">
        <f t="shared" si="36"/>
        <v>45618</v>
      </c>
      <c r="E49" s="20">
        <v>38321</v>
      </c>
      <c r="F49" s="10">
        <f t="shared" ref="F49:F50" si="38">F48+E49</f>
        <v>85548</v>
      </c>
      <c r="G49" s="11">
        <v>61.338299999999997</v>
      </c>
      <c r="H49" s="12">
        <f t="shared" si="34"/>
        <v>2350544.9942999999</v>
      </c>
      <c r="I49" s="27">
        <f t="shared" ref="I49:I51" si="39">H49+I48</f>
        <v>5299524.2233000007</v>
      </c>
      <c r="K49" s="13">
        <f t="shared" si="37"/>
        <v>0.26073319090451375</v>
      </c>
      <c r="L49" s="2">
        <f t="shared" si="35"/>
        <v>15.992930683658335</v>
      </c>
      <c r="M49" s="28"/>
      <c r="N49" s="11"/>
      <c r="P49" s="9"/>
      <c r="Q49" s="25"/>
    </row>
    <row r="50" spans="2:17" ht="15.75" thickBot="1">
      <c r="B50" s="7"/>
      <c r="C50" s="8">
        <v>45617</v>
      </c>
      <c r="D50" s="8">
        <v>45621</v>
      </c>
      <c r="E50" s="20">
        <v>38883</v>
      </c>
      <c r="F50" s="10">
        <f t="shared" si="38"/>
        <v>124431</v>
      </c>
      <c r="G50" s="11">
        <v>61.430999999999997</v>
      </c>
      <c r="H50" s="12">
        <f t="shared" si="34"/>
        <v>2388621.5729999999</v>
      </c>
      <c r="I50" s="27">
        <f t="shared" si="39"/>
        <v>7688145.7963000005</v>
      </c>
      <c r="K50" s="13">
        <f t="shared" si="37"/>
        <v>0.26455699647556713</v>
      </c>
      <c r="L50" s="2">
        <f t="shared" si="35"/>
        <v>16.252000850490564</v>
      </c>
      <c r="M50" s="28"/>
      <c r="N50" t="s">
        <v>11</v>
      </c>
    </row>
    <row r="51" spans="2:17" ht="15.75" thickBot="1">
      <c r="B51" s="7"/>
      <c r="C51" s="8">
        <v>45618</v>
      </c>
      <c r="D51" s="8">
        <v>45622</v>
      </c>
      <c r="E51" s="20">
        <v>22543</v>
      </c>
      <c r="F51" s="22">
        <f>F50+E51</f>
        <v>146974</v>
      </c>
      <c r="G51" s="11">
        <v>62.236400000000003</v>
      </c>
      <c r="H51" s="12">
        <f t="shared" si="34"/>
        <v>1402995.1652000002</v>
      </c>
      <c r="I51" s="14">
        <f t="shared" si="39"/>
        <v>9091140.9615000002</v>
      </c>
      <c r="K51" s="13">
        <f t="shared" si="37"/>
        <v>0.15338087008586554</v>
      </c>
      <c r="L51" s="2">
        <f t="shared" si="35"/>
        <v>9.5458731830119632</v>
      </c>
      <c r="M51" s="15">
        <f>SUM(L47:L51)</f>
        <v>61.855436754119779</v>
      </c>
      <c r="N51" s="11">
        <f>I51/F51</f>
        <v>61.855436754119779</v>
      </c>
      <c r="P51" s="9">
        <f>F51+P45</f>
        <v>547665</v>
      </c>
      <c r="Q51" s="25">
        <f>P51/$F$2</f>
        <v>0.67612962962962964</v>
      </c>
    </row>
    <row r="52" spans="2:17">
      <c r="B52" s="7"/>
      <c r="C52" s="8"/>
      <c r="D52" s="8"/>
      <c r="E52" s="31"/>
      <c r="F52" s="30"/>
      <c r="G52" s="11"/>
      <c r="H52" s="32"/>
      <c r="I52" s="29"/>
      <c r="K52" s="33"/>
      <c r="L52" s="34"/>
      <c r="M52" s="28"/>
      <c r="N52" s="11"/>
      <c r="P52" s="9"/>
      <c r="Q52" s="35"/>
    </row>
    <row r="53" spans="2:17">
      <c r="B53" s="7" t="s">
        <v>21</v>
      </c>
      <c r="C53" s="8">
        <v>45621</v>
      </c>
      <c r="D53" s="8">
        <f>C53+2</f>
        <v>45623</v>
      </c>
      <c r="E53" s="20">
        <v>18840</v>
      </c>
      <c r="F53" s="10">
        <f>F52+E53</f>
        <v>18840</v>
      </c>
      <c r="G53" s="11">
        <v>61.929499999999997</v>
      </c>
      <c r="H53" s="12">
        <f t="shared" ref="H53:H57" si="40">E53*G53</f>
        <v>1166751.78</v>
      </c>
      <c r="I53" s="27">
        <f>I52+H53</f>
        <v>1166751.78</v>
      </c>
      <c r="K53" s="13">
        <f>E53/$F$57</f>
        <v>0.11051344169594725</v>
      </c>
      <c r="L53" s="2">
        <f t="shared" ref="L53:L57" si="41">K53*G53</f>
        <v>6.8440421875091646</v>
      </c>
      <c r="M53" s="28"/>
      <c r="N53" s="11"/>
      <c r="P53" s="9"/>
      <c r="Q53" s="25"/>
    </row>
    <row r="54" spans="2:17">
      <c r="B54" s="7"/>
      <c r="C54" s="8">
        <v>45622</v>
      </c>
      <c r="D54" s="8">
        <f t="shared" ref="D54:D55" si="42">C54+2</f>
        <v>45624</v>
      </c>
      <c r="E54" s="20">
        <v>37749</v>
      </c>
      <c r="F54" s="10">
        <f>E54+F53</f>
        <v>56589</v>
      </c>
      <c r="G54" s="11">
        <v>61.937800000000003</v>
      </c>
      <c r="H54" s="12">
        <f t="shared" si="40"/>
        <v>2338090.0122000002</v>
      </c>
      <c r="I54" s="27">
        <f>H54+I53</f>
        <v>3504841.7922</v>
      </c>
      <c r="K54" s="13">
        <f t="shared" ref="K54:K56" si="43">E54/$F$57</f>
        <v>0.22143163007326502</v>
      </c>
      <c r="L54" s="2">
        <f t="shared" si="41"/>
        <v>13.714988017151875</v>
      </c>
      <c r="M54" s="28"/>
      <c r="N54" s="11"/>
      <c r="P54" s="9"/>
      <c r="Q54" s="25"/>
    </row>
    <row r="55" spans="2:17">
      <c r="B55" s="7"/>
      <c r="C55" s="8">
        <v>45623</v>
      </c>
      <c r="D55" s="8">
        <f t="shared" si="42"/>
        <v>45625</v>
      </c>
      <c r="E55" s="20">
        <v>46387</v>
      </c>
      <c r="F55" s="10">
        <f t="shared" ref="F55:F56" si="44">F54+E55</f>
        <v>102976</v>
      </c>
      <c r="G55" s="11">
        <v>62.090699999999998</v>
      </c>
      <c r="H55" s="12">
        <f t="shared" si="40"/>
        <v>2880201.3009000001</v>
      </c>
      <c r="I55" s="27">
        <f t="shared" ref="I55:I57" si="45">H55+I54</f>
        <v>6385043.0931000002</v>
      </c>
      <c r="K55" s="13">
        <f t="shared" si="43"/>
        <v>0.27210122186570623</v>
      </c>
      <c r="L55" s="2">
        <f t="shared" si="41"/>
        <v>16.894955336497006</v>
      </c>
      <c r="M55" s="28"/>
      <c r="N55" s="11"/>
      <c r="P55" s="9"/>
      <c r="Q55" s="25"/>
    </row>
    <row r="56" spans="2:17" ht="15.75" thickBot="1">
      <c r="B56" s="7"/>
      <c r="C56" s="8">
        <v>45624</v>
      </c>
      <c r="D56" s="8">
        <v>45621</v>
      </c>
      <c r="E56" s="20">
        <v>26693</v>
      </c>
      <c r="F56" s="10">
        <f t="shared" si="44"/>
        <v>129669</v>
      </c>
      <c r="G56" s="11">
        <v>62.418999999999997</v>
      </c>
      <c r="H56" s="12">
        <f t="shared" si="40"/>
        <v>1666150.3669999999</v>
      </c>
      <c r="I56" s="27">
        <f t="shared" si="45"/>
        <v>8051193.4600999998</v>
      </c>
      <c r="K56" s="13">
        <f t="shared" si="43"/>
        <v>0.15657830675105733</v>
      </c>
      <c r="L56" s="2">
        <f t="shared" si="41"/>
        <v>9.7734613290942463</v>
      </c>
      <c r="M56" s="28"/>
      <c r="N56" t="s">
        <v>11</v>
      </c>
    </row>
    <row r="57" spans="2:17" ht="15.75" thickBot="1">
      <c r="B57" s="7"/>
      <c r="C57" s="8">
        <v>45625</v>
      </c>
      <c r="D57" s="8">
        <v>45628</v>
      </c>
      <c r="E57" s="20">
        <v>40808</v>
      </c>
      <c r="F57" s="22">
        <f>F56+E57</f>
        <v>170477</v>
      </c>
      <c r="G57" s="11">
        <v>62.2669</v>
      </c>
      <c r="H57" s="12">
        <f t="shared" si="40"/>
        <v>2540987.6551999999</v>
      </c>
      <c r="I57" s="14">
        <f t="shared" si="45"/>
        <v>10592181.1153</v>
      </c>
      <c r="K57" s="13">
        <f>E57/$F$57</f>
        <v>0.23937539961402418</v>
      </c>
      <c r="L57" s="2">
        <f t="shared" si="41"/>
        <v>14.905164070226482</v>
      </c>
      <c r="M57" s="15">
        <f>SUM(L53:L57)</f>
        <v>62.132610940478777</v>
      </c>
      <c r="N57" s="11">
        <f>I57/F57</f>
        <v>62.13261094047877</v>
      </c>
      <c r="P57" s="9">
        <f>F57+P51</f>
        <v>718142</v>
      </c>
      <c r="Q57" s="25">
        <f>P57/$F$2</f>
        <v>0.88659506172839508</v>
      </c>
    </row>
    <row r="58" spans="2:17">
      <c r="B58" s="7"/>
      <c r="C58" s="8"/>
      <c r="D58" s="8"/>
      <c r="E58" s="20"/>
      <c r="F58" s="30"/>
      <c r="G58" s="11"/>
      <c r="H58" s="12"/>
      <c r="I58" s="30"/>
      <c r="K58" s="13"/>
      <c r="L58" s="2"/>
      <c r="M58" s="28"/>
      <c r="N58" s="11"/>
      <c r="P58" s="9"/>
      <c r="Q58" s="25"/>
    </row>
    <row r="59" spans="2:17">
      <c r="B59" s="7" t="s">
        <v>22</v>
      </c>
      <c r="C59" s="8">
        <v>45628</v>
      </c>
      <c r="D59" s="8">
        <f>C59+2</f>
        <v>45630</v>
      </c>
      <c r="E59" s="20">
        <v>32323</v>
      </c>
      <c r="F59" s="10">
        <f>F58+E59</f>
        <v>32323</v>
      </c>
      <c r="G59" s="11">
        <v>62.7378</v>
      </c>
      <c r="H59" s="12">
        <f t="shared" ref="H59:H63" si="46">E59*G59</f>
        <v>2027873.9094</v>
      </c>
      <c r="I59" s="27">
        <f>I58+H59</f>
        <v>2027873.9094</v>
      </c>
      <c r="K59" s="13">
        <f>E59/$F$63</f>
        <v>0.35188007576912189</v>
      </c>
      <c r="L59" s="2">
        <f t="shared" ref="L59:L63" si="47">K59*G59</f>
        <v>22.076181817588015</v>
      </c>
      <c r="M59" s="28"/>
      <c r="N59" s="11"/>
      <c r="P59" s="9"/>
      <c r="Q59" s="25"/>
    </row>
    <row r="60" spans="2:17">
      <c r="B60" s="7"/>
      <c r="C60" s="8">
        <v>45629</v>
      </c>
      <c r="D60" s="8">
        <f t="shared" ref="D60:D61" si="48">C60+2</f>
        <v>45631</v>
      </c>
      <c r="E60" s="20">
        <v>23529</v>
      </c>
      <c r="F60" s="10">
        <f>E60+F59</f>
        <v>55852</v>
      </c>
      <c r="G60" s="11">
        <v>63.336100000000002</v>
      </c>
      <c r="H60" s="12">
        <f t="shared" si="46"/>
        <v>1490235.0969</v>
      </c>
      <c r="I60" s="27">
        <f>H60+I59</f>
        <v>3518109.0063</v>
      </c>
      <c r="K60" s="13">
        <f>E60/$F$63</f>
        <v>0.25614535478673606</v>
      </c>
      <c r="L60" s="2">
        <f t="shared" si="47"/>
        <v>16.223247805308194</v>
      </c>
      <c r="M60" s="28"/>
      <c r="N60" s="11"/>
      <c r="P60" s="9"/>
      <c r="Q60" s="25"/>
    </row>
    <row r="61" spans="2:17">
      <c r="B61" s="7"/>
      <c r="C61" s="8">
        <v>45630</v>
      </c>
      <c r="D61" s="8">
        <f t="shared" si="48"/>
        <v>45632</v>
      </c>
      <c r="E61" s="20">
        <v>31077</v>
      </c>
      <c r="F61" s="10">
        <f t="shared" ref="F61:F62" si="49">F60+E61</f>
        <v>86929</v>
      </c>
      <c r="G61" s="11">
        <v>63.549900000000001</v>
      </c>
      <c r="H61" s="12">
        <f t="shared" si="46"/>
        <v>1974940.2423</v>
      </c>
      <c r="I61" s="27">
        <f t="shared" ref="I61:I63" si="50">H61+I60</f>
        <v>5493049.2486000005</v>
      </c>
      <c r="K61" s="13">
        <f>E61/$F$63</f>
        <v>0.33831566112913408</v>
      </c>
      <c r="L61" s="2">
        <f t="shared" si="47"/>
        <v>21.499926433190357</v>
      </c>
      <c r="M61" s="28"/>
      <c r="N61" s="11"/>
      <c r="P61" s="9"/>
      <c r="Q61" s="25"/>
    </row>
    <row r="62" spans="2:17" ht="15.75" thickBot="1">
      <c r="B62" s="7"/>
      <c r="C62" s="8">
        <v>45631</v>
      </c>
      <c r="D62" s="8">
        <v>45635</v>
      </c>
      <c r="E62" s="20">
        <v>4929</v>
      </c>
      <c r="F62" s="10">
        <f t="shared" si="49"/>
        <v>91858</v>
      </c>
      <c r="G62" s="11">
        <v>63.592799999999997</v>
      </c>
      <c r="H62" s="12">
        <f t="shared" si="46"/>
        <v>313448.91119999997</v>
      </c>
      <c r="I62" s="27">
        <f t="shared" si="50"/>
        <v>5806498.1598000005</v>
      </c>
      <c r="K62" s="13">
        <f>E62/$F$63</f>
        <v>5.3658908315007948E-2</v>
      </c>
      <c r="L62" s="2">
        <f t="shared" si="47"/>
        <v>3.4123202246946374</v>
      </c>
      <c r="M62" s="28"/>
      <c r="N62" t="s">
        <v>11</v>
      </c>
    </row>
    <row r="63" spans="2:17" ht="15.75" thickBot="1">
      <c r="B63" s="7"/>
      <c r="C63" s="8"/>
      <c r="D63" s="8"/>
      <c r="E63" s="20"/>
      <c r="F63" s="22">
        <f>F62+E63</f>
        <v>91858</v>
      </c>
      <c r="G63" s="11"/>
      <c r="H63" s="12">
        <f t="shared" si="46"/>
        <v>0</v>
      </c>
      <c r="I63" s="14">
        <f t="shared" si="50"/>
        <v>5806498.1598000005</v>
      </c>
      <c r="K63" s="13">
        <f>E63/$F$63</f>
        <v>0</v>
      </c>
      <c r="L63" s="2">
        <f t="shared" si="47"/>
        <v>0</v>
      </c>
      <c r="M63" s="15">
        <f>SUM(L59:L62)</f>
        <v>63.211676280781205</v>
      </c>
      <c r="N63" s="11">
        <f>I63/F63</f>
        <v>63.211676280781212</v>
      </c>
      <c r="P63" s="9">
        <f>F63+P57</f>
        <v>810000</v>
      </c>
      <c r="Q63" s="25">
        <f>P63/$F$2</f>
        <v>1</v>
      </c>
    </row>
    <row r="64" spans="2:17" ht="15.75" thickBot="1">
      <c r="B64" s="7"/>
      <c r="C64" s="8"/>
      <c r="D64" s="8"/>
      <c r="E64" s="31"/>
      <c r="F64" s="30"/>
      <c r="G64" s="11"/>
      <c r="H64" s="32"/>
      <c r="I64" s="29"/>
      <c r="K64" s="33"/>
      <c r="L64" s="34"/>
      <c r="M64" s="28"/>
      <c r="N64" s="11"/>
      <c r="P64" s="9"/>
      <c r="Q64" s="35"/>
    </row>
    <row r="65" spans="2:14" s="7" customFormat="1" ht="15.75" thickBot="1">
      <c r="B65" s="7" t="s">
        <v>14</v>
      </c>
      <c r="E65" s="21"/>
      <c r="F65" s="22">
        <f>F15+F21+F27+F33+F39+F45+F51+F57+F63</f>
        <v>810000</v>
      </c>
      <c r="G65" s="11"/>
      <c r="H65" s="12"/>
      <c r="I65" s="14">
        <f>I15+I21+I27+I33+I39+I45+I51+I57+I63-1.5</f>
        <v>51360390.1307</v>
      </c>
      <c r="J65"/>
      <c r="K65" s="13"/>
      <c r="L65" s="2"/>
      <c r="M65" s="15">
        <f>I65/F65</f>
        <v>63.407889050246915</v>
      </c>
      <c r="N65" s="11"/>
    </row>
    <row r="67" spans="2:14">
      <c r="B67" s="9"/>
    </row>
  </sheetData>
  <pageMargins left="0.70866141732283472" right="0.70866141732283472" top="0.74803149606299213" bottom="0.74803149606299213" header="0.31496062992125984" footer="0.31496062992125984"/>
  <pageSetup paperSize="9" scale="44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E9FF9F16DD2714284860E4904EA6429" ma:contentTypeVersion="16" ma:contentTypeDescription="Create a new document." ma:contentTypeScope="" ma:versionID="f8591d572f4a10668f33e921a808bef9">
  <xsd:schema xmlns:xsd="http://www.w3.org/2001/XMLSchema" xmlns:xs="http://www.w3.org/2001/XMLSchema" xmlns:p="http://schemas.microsoft.com/office/2006/metadata/properties" xmlns:ns2="da5c6598-de5f-4984-adb7-66522e738f58" xmlns:ns3="2776074a-4dc2-45d2-85f4-c3e2cfb7286c" targetNamespace="http://schemas.microsoft.com/office/2006/metadata/properties" ma:root="true" ma:fieldsID="cf91589952c0cd44ba58c45fc3ad35d8" ns2:_="" ns3:_="">
    <xsd:import namespace="da5c6598-de5f-4984-adb7-66522e738f58"/>
    <xsd:import namespace="2776074a-4dc2-45d2-85f4-c3e2cfb728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5c6598-de5f-4984-adb7-66522e738f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35aeea7-e848-442f-a6c3-04e7a31ee3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76074a-4dc2-45d2-85f4-c3e2cfb7286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250626c4-1027-4aaf-a1e8-a04287d08462}" ma:internalName="TaxCatchAll" ma:showField="CatchAllData" ma:web="2776074a-4dc2-45d2-85f4-c3e2cfb728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776074a-4dc2-45d2-85f4-c3e2cfb7286c">
      <UserInfo>
        <DisplayName>Floyd Dayco</DisplayName>
        <AccountId>26</AccountId>
        <AccountType/>
      </UserInfo>
      <UserInfo>
        <DisplayName>Reyes, Mark Jhoscelle</DisplayName>
        <AccountId>23</AccountId>
        <AccountType/>
      </UserInfo>
    </SharedWithUsers>
    <TaxCatchAll xmlns="2776074a-4dc2-45d2-85f4-c3e2cfb7286c" xsi:nil="true"/>
    <lcf76f155ced4ddcb4097134ff3c332f xmlns="da5c6598-de5f-4984-adb7-66522e738f5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7405A58-A237-4E11-88E7-BFB2CFCA6241}"/>
</file>

<file path=customXml/itemProps2.xml><?xml version="1.0" encoding="utf-8"?>
<ds:datastoreItem xmlns:ds="http://schemas.openxmlformats.org/officeDocument/2006/customXml" ds:itemID="{F1577556-4801-449E-87C4-6012114C160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AC4EEC-4466-4D42-B4F3-F530550AB023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b9f944fb-6234-42a9-9b3e-5706d6d612b2"/>
    <ds:schemaRef ds:uri="http://schemas.openxmlformats.org/package/2006/metadata/core-properties"/>
    <ds:schemaRef ds:uri="http://www.w3.org/XML/1998/namespace"/>
    <ds:schemaRef ds:uri="http://purl.org/dc/dcmitype/"/>
    <ds:schemaRef ds:uri="bb19eb1d-eecf-4310-8ece-2a19f4044d7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Arcadis share buy back 810K</vt:lpstr>
      <vt:lpstr>'Arcadis share buy back 810K'!Print_Area</vt:lpstr>
      <vt:lpstr>'Arcadis share buy back 810K'!Print_Titles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Pullens, Jurgen</dc:creator>
  <cp:keywords/>
  <dc:description/>
  <cp:lastModifiedBy>Baykalöz, Sinem</cp:lastModifiedBy>
  <cp:revision/>
  <cp:lastPrinted>2024-12-08T13:10:03Z</cp:lastPrinted>
  <dcterms:created xsi:type="dcterms:W3CDTF">2021-02-25T16:44:28Z</dcterms:created>
  <dcterms:modified xsi:type="dcterms:W3CDTF">2024-12-08T13:10:59Z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0x0101005E9FF9F16DD2714284860E4904EA6429</vt:lpwstr>
  </property>
</Properties>
</file>