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reasury\5. Corporate Finance\Share Repurchases\SBB 2025-2026_175m\IR reporting\"/>
    </mc:Choice>
  </mc:AlternateContent>
  <xr:revisionPtr revIDLastSave="0" documentId="13_ncr:1_{72A0B921-BB58-4A15-B5E6-93A8398EC557}" xr6:coauthVersionLast="47" xr6:coauthVersionMax="47" xr10:uidLastSave="{00000000-0000-0000-0000-000000000000}"/>
  <bookViews>
    <workbookView xWindow="-120" yWindow="-120" windowWidth="29040" windowHeight="15720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175m'!$B$1:$N$54</definedName>
    <definedName name="_xlnm.Print_Titles" localSheetId="0">'Arcadis share buy back 175m'!$1:$9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J47" i="1" s="1"/>
  <c r="F47" i="1"/>
  <c r="F48" i="1" s="1"/>
  <c r="F49" i="1" s="1"/>
  <c r="F50" i="1" s="1"/>
  <c r="F51" i="1" s="1"/>
  <c r="L51" i="1" s="1"/>
  <c r="M51" i="1" s="1"/>
  <c r="F41" i="1"/>
  <c r="I41" i="1"/>
  <c r="J41" i="1" s="1"/>
  <c r="F42" i="1"/>
  <c r="F43" i="1" s="1"/>
  <c r="F44" i="1" s="1"/>
  <c r="F45" i="1" s="1"/>
  <c r="I42" i="1"/>
  <c r="I43" i="1"/>
  <c r="I44" i="1"/>
  <c r="I45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J48" i="1" l="1"/>
  <c r="J49" i="1" s="1"/>
  <c r="J50" i="1" s="1"/>
  <c r="J51" i="1" s="1"/>
  <c r="P51" i="1" s="1"/>
  <c r="Q51" i="1" s="1"/>
  <c r="L49" i="1"/>
  <c r="M49" i="1" s="1"/>
  <c r="L50" i="1"/>
  <c r="M50" i="1" s="1"/>
  <c r="L48" i="1"/>
  <c r="M48" i="1" s="1"/>
  <c r="L47" i="1"/>
  <c r="M47" i="1" s="1"/>
  <c r="L42" i="1"/>
  <c r="M42" i="1" s="1"/>
  <c r="L43" i="1"/>
  <c r="M43" i="1" s="1"/>
  <c r="L44" i="1"/>
  <c r="M44" i="1" s="1"/>
  <c r="L45" i="1"/>
  <c r="M45" i="1"/>
  <c r="J42" i="1"/>
  <c r="J43" i="1" s="1"/>
  <c r="J44" i="1" s="1"/>
  <c r="J45" i="1" s="1"/>
  <c r="L41" i="1"/>
  <c r="M41" i="1" s="1"/>
  <c r="L39" i="1"/>
  <c r="M39" i="1" s="1"/>
  <c r="L38" i="1"/>
  <c r="M38" i="1" s="1"/>
  <c r="L37" i="1"/>
  <c r="M37" i="1" s="1"/>
  <c r="L36" i="1"/>
  <c r="M36" i="1" s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O51" i="1" l="1"/>
  <c r="N51" i="1"/>
  <c r="P45" i="1"/>
  <c r="Q45" i="1" s="1"/>
  <c r="O45" i="1"/>
  <c r="N45" i="1"/>
  <c r="N39" i="1"/>
  <c r="O33" i="1"/>
  <c r="P39" i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G12" i="1" s="1"/>
  <c r="G13" i="1" s="1"/>
  <c r="G14" i="1" s="1"/>
  <c r="G15" i="1" s="1"/>
  <c r="G17" i="1" s="1"/>
  <c r="M10" i="1"/>
  <c r="F19" i="1" l="1"/>
  <c r="G18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F20" i="1" l="1"/>
  <c r="G19" i="1"/>
  <c r="M12" i="1"/>
  <c r="F21" i="1" l="1"/>
  <c r="G53" i="1" s="1"/>
  <c r="G20" i="1"/>
  <c r="I15" i="1"/>
  <c r="I14" i="1"/>
  <c r="I13" i="1"/>
  <c r="J13" i="1" s="1"/>
  <c r="G21" i="1" l="1"/>
  <c r="G23" i="1" s="1"/>
  <c r="G24" i="1" s="1"/>
  <c r="G25" i="1" s="1"/>
  <c r="G26" i="1" s="1"/>
  <c r="G27" i="1" s="1"/>
  <c r="L18" i="1"/>
  <c r="M18" i="1" s="1"/>
  <c r="L19" i="1"/>
  <c r="M19" i="1" s="1"/>
  <c r="L20" i="1"/>
  <c r="M20" i="1" s="1"/>
  <c r="L21" i="1"/>
  <c r="M21" i="1" s="1"/>
  <c r="L17" i="1"/>
  <c r="M17" i="1" s="1"/>
  <c r="O21" i="1"/>
  <c r="J14" i="1"/>
  <c r="J15" i="1" s="1"/>
  <c r="J53" i="1" s="1"/>
  <c r="N21" i="1" l="1"/>
  <c r="G30" i="1"/>
  <c r="G31" i="1"/>
  <c r="G29" i="1"/>
  <c r="G33" i="1"/>
  <c r="G32" i="1"/>
  <c r="O15" i="1"/>
  <c r="P15" i="1"/>
  <c r="G39" i="1" l="1"/>
  <c r="G38" i="1"/>
  <c r="G37" i="1"/>
  <c r="G36" i="1"/>
  <c r="G35" i="1"/>
  <c r="P53" i="1"/>
  <c r="Q53" i="1" s="1"/>
  <c r="N53" i="1"/>
  <c r="Q15" i="1"/>
  <c r="G43" i="1" l="1"/>
  <c r="G44" i="1"/>
  <c r="G41" i="1"/>
  <c r="G42" i="1"/>
  <c r="G45" i="1"/>
  <c r="C6" i="1"/>
  <c r="C8" i="1" s="1"/>
  <c r="G51" i="1" l="1"/>
  <c r="G47" i="1"/>
  <c r="G50" i="1"/>
  <c r="G49" i="1"/>
  <c r="G48" i="1"/>
  <c r="C5" i="1"/>
  <c r="L13" i="1"/>
  <c r="M13" i="1" s="1"/>
  <c r="L14" i="1"/>
  <c r="M14" i="1" s="1"/>
  <c r="L15" i="1"/>
  <c r="M15" i="1" s="1"/>
  <c r="N15" i="1" l="1"/>
  <c r="C7" i="1" l="1"/>
  <c r="O53" i="1"/>
</calcChain>
</file>

<file path=xl/sharedStrings.xml><?xml version="1.0" encoding="utf-8"?>
<sst xmlns="http://schemas.openxmlformats.org/spreadsheetml/2006/main" count="28" uniqueCount="28">
  <si>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</si>
  <si>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</si>
  <si>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</si>
  <si>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</si>
  <si>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</si>
  <si>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</si>
  <si>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</si>
  <si>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</si>
  <si>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</si>
  <si>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</si>
  <si>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</si>
  <si>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</si>
  <si>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</si>
  <si>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</si>
  <si>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</si>
  <si>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</si>
  <si>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</si>
  <si>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</si>
  <si>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</si>
  <si>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</si>
  <si>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</si>
  <si>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</si>
  <si>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</si>
  <si>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</si>
  <si>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</si>
  <si>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</si>
  <si>
    <t>Week 6</t>
  </si>
  <si>
    <t>Week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</si>
</sst>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&quot;€&quot;\ #,##0.00"/>
    <numFmt numFmtId="168" formatCode="&quot;€&quot;\ #,##0"/>
    <numFmt numFmtId="169" formatCode="#,##0%_);\(#,##0%\)"/>
    <numFmt numFmtId="170" formatCode="#,##0_ ;\-#,##0\ "/>
    <numFmt numFmtId="171" formatCode="_ &quot;€&quot;\ * #,##0_ ;_ &quot;€&quot;\ * \-#,##0_ ;_ &quot;€&quot;\ * &quot;-&quot;??_ ;_ @_ "/>
    <numFmt numFmtId="172" formatCode="_-* #,##0.00\ &quot;€&quot;_-;\-* #,##0.00\ &quot;€&quot;_-;_-* &quot;-&quot;??\ &quot;€&quot;_-;_-@_-"/>
    <numFmt numFmtId="173" formatCode="_-* #,##0.00\ _€_-;\-* #,##0.00\ _€_-;_-* &quot;-&quot;??\ _€_-;_-@_-"/>
    <numFmt numFmtId="174" formatCode="#,##0.0_)\x;\(#,##0.0\)\x;0.0_)\x;@_)_x"/>
    <numFmt numFmtId="175" formatCode="#,##0.0_);\(#,##0.0\);#,##0.0_);@_)"/>
    <numFmt numFmtId="176" formatCode="&quot;£&quot;_(#,##0.00_);&quot;£&quot;\(#,##0.00\);&quot;£&quot;_(0.00_);@_)"/>
    <numFmt numFmtId="177" formatCode="#,##0.00_);\(#,##0.00\);0.00_);@_)"/>
    <numFmt numFmtId="178" formatCode="\€_(#,##0.00_);\€\(#,##0.00\);\€_(0.00_);@_)"/>
    <numFmt numFmtId="179" formatCode="0.0_)\%;\(0.0\)\%;0.0_)\%;@_)_%"/>
    <numFmt numFmtId="180" formatCode="#,##0.0_)_%;\(#,##0.0\)_%;0.0_)_%;@_)_%"/>
    <numFmt numFmtId="181" formatCode="#,##0.0_)_x;\(#,##0.0\)_x;0.0_)_x;@_)_x"/>
    <numFmt numFmtId="182" formatCode="0.00000"/>
    <numFmt numFmtId="183" formatCode="_-* #,##0.00\ _k_r_-;\-* #,##0.00\ _k_r_-;_-* &quot;-&quot;??\ _k_r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0" borderId="12" applyNumberFormat="0" applyFill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4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166" fontId="1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59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166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166" fontId="9" fillId="0" borderId="0" applyFont="0" applyFill="0" applyBorder="0" applyAlignment="0" applyProtection="0"/>
    <xf numFmtId="0" fontId="8" fillId="0" borderId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166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166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3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3" fontId="9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2" fontId="45" fillId="0" borderId="22" applyFont="0" applyBorder="0" applyAlignment="0">
      <alignment horizontal="right" vertical="center" wrapText="1"/>
    </xf>
    <xf numFmtId="182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3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1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1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3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4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44" fontId="47" fillId="0" borderId="0" xfId="2" applyFont="1"/>
    <xf numFmtId="44" fontId="47" fillId="0" borderId="13" xfId="2" applyFont="1" applyBorder="1"/>
    <xf numFmtId="170" fontId="47" fillId="0" borderId="14" xfId="2" applyNumberFormat="1" applyFont="1" applyBorder="1"/>
    <xf numFmtId="44" fontId="47" fillId="0" borderId="15" xfId="2" applyFont="1" applyBorder="1"/>
    <xf numFmtId="171" fontId="47" fillId="0" borderId="16" xfId="2" applyNumberFormat="1" applyFont="1" applyBorder="1"/>
    <xf numFmtId="4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4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7" fontId="47" fillId="0" borderId="0" xfId="0" applyNumberFormat="1" applyFont="1"/>
    <xf numFmtId="168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166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8" fontId="47" fillId="2" borderId="2" xfId="2" applyNumberFormat="1" applyFont="1" applyFill="1" applyBorder="1"/>
    <xf numFmtId="4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4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7" fontId="47" fillId="0" borderId="0" xfId="0" applyNumberFormat="1" applyFont="1" applyAlignment="1">
      <alignment horizontal="right"/>
    </xf>
    <xf numFmtId="168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44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0" fontId="50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1930371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Q55"/>
  <sheetViews>
    <sheetView showGridLines="0" tabSelected="1" view="pageBreakPreview" zoomScale="85" zoomScaleNormal="115" zoomScaleSheetLayoutView="85" workbookViewId="0">
      <pane ySplit="9" topLeftCell="A42" activePane="bottomLeft" state="frozen"/>
      <selection pane="bottomLeft" activeCell="J51" sqref="J51"/>
    </sheetView>
  </sheetViews>
  <sheetFormatPr defaultColWidth="8.7109375" defaultRowHeight="15"/>
  <cols>
    <col min="1" max="1" width="8.7109375" style="1"/>
    <col min="2" max="2" width="32.7109375" style="1" customWidth="1"/>
    <col min="3" max="3" width="15.7109375" style="1" bestFit="1" customWidth="1"/>
    <col min="4" max="4" width="14" style="1" customWidth="1"/>
    <col min="5" max="5" width="17.7109375" style="2" customWidth="1"/>
    <col min="6" max="7" width="17.7109375" style="3" customWidth="1"/>
    <col min="8" max="8" width="17.7109375" style="1" customWidth="1"/>
    <col min="9" max="9" width="17.7109375" style="4" customWidth="1"/>
    <col min="10" max="10" width="21.28515625" style="4" customWidth="1"/>
    <col min="11" max="11" width="2.5703125" style="1" customWidth="1"/>
    <col min="12" max="12" width="8" style="1" customWidth="1"/>
    <col min="13" max="13" width="11.7109375" style="1" customWidth="1"/>
    <col min="14" max="14" width="31.42578125" style="1" bestFit="1" customWidth="1"/>
    <col min="15" max="15" width="8.7109375" style="39"/>
    <col min="16" max="16" width="16.28515625" style="39" bestFit="1" customWidth="1"/>
    <col min="17" max="17" width="9.7109375" style="39" bestFit="1" customWidth="1"/>
    <col min="18" max="16384" width="8.7109375" style="1"/>
  </cols>
  <sheetData>
    <row r="1" spans="2:17" ht="68.099999999999994" customHeight="1">
      <c r="B1" s="6" t="s">
        <v>0</v>
      </c>
    </row>
    <row r="2" spans="2:17" ht="71.099999999999994" customHeight="1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7">
      <c r="F3" s="5"/>
      <c r="G3" s="5"/>
    </row>
    <row r="4" spans="2:17" s="7" customFormat="1" ht="16.5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17" s="7" customFormat="1" ht="15.75">
      <c r="B5" s="11" t="s">
        <v>2</v>
      </c>
      <c r="C5" s="12">
        <f>G53</f>
        <v>1465241</v>
      </c>
      <c r="D5" s="8"/>
      <c r="E5" s="8"/>
      <c r="F5" s="9"/>
      <c r="G5" s="9"/>
      <c r="I5" s="10"/>
      <c r="J5" s="10"/>
      <c r="O5" s="40"/>
      <c r="P5" s="40"/>
      <c r="Q5" s="40"/>
    </row>
    <row r="6" spans="2:17" s="7" customFormat="1" ht="15.75">
      <c r="B6" s="13" t="s">
        <v>3</v>
      </c>
      <c r="C6" s="14">
        <f>J53</f>
        <v>61282220.216299996</v>
      </c>
      <c r="D6" s="15"/>
      <c r="E6" s="15"/>
      <c r="F6" s="9"/>
      <c r="G6" s="9"/>
      <c r="I6" s="10"/>
      <c r="J6" s="10"/>
      <c r="O6" s="40"/>
      <c r="P6" s="40"/>
      <c r="Q6" s="40"/>
    </row>
    <row r="7" spans="2:17" s="7" customFormat="1" ht="15.75">
      <c r="B7" s="13" t="s">
        <v>4</v>
      </c>
      <c r="C7" s="45">
        <f>N53</f>
        <v>41.823986781901404</v>
      </c>
      <c r="D7" s="15"/>
      <c r="E7" s="15"/>
      <c r="F7" s="9"/>
      <c r="G7" s="9"/>
      <c r="I7" s="10"/>
      <c r="J7" s="10"/>
      <c r="O7" s="40"/>
      <c r="P7" s="40"/>
      <c r="Q7" s="40"/>
    </row>
    <row r="8" spans="2:17" s="7" customFormat="1" ht="16.5" thickBot="1">
      <c r="B8" s="46" t="s">
        <v>20</v>
      </c>
      <c r="C8" s="47">
        <f>C6/175000000</f>
        <v>0.35018411552171425</v>
      </c>
      <c r="E8" s="8"/>
      <c r="F8" s="9"/>
      <c r="G8" s="9"/>
      <c r="I8" s="10"/>
      <c r="J8" s="10"/>
      <c r="O8" s="40"/>
      <c r="P8" s="40"/>
      <c r="Q8" s="40"/>
    </row>
    <row r="9" spans="2:17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</row>
    <row r="10" spans="2:17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</row>
    <row r="11" spans="2:17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</row>
    <row r="12" spans="2:17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</row>
    <row r="13" spans="2:17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</row>
    <row r="14" spans="2:17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</row>
    <row r="15" spans="2:17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</row>
    <row r="16" spans="2:17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</row>
    <row r="17" spans="2:17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</row>
    <row r="18" spans="2:17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</row>
    <row r="19" spans="2:17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</row>
    <row r="20" spans="2:17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</row>
    <row r="21" spans="2:17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</row>
    <row r="22" spans="2:17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</row>
    <row r="23" spans="2:17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</row>
    <row r="24" spans="2:17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</row>
    <row r="25" spans="2:17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</row>
    <row r="26" spans="2:17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</row>
    <row r="27" spans="2:17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</row>
    <row r="28" spans="2:17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</row>
    <row r="29" spans="2:17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</row>
    <row r="30" spans="2:17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</row>
    <row r="31" spans="2:17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</row>
    <row r="32" spans="2:17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</row>
    <row r="33" spans="2:17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</row>
    <row r="34" spans="2:17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</row>
    <row r="35" spans="2:17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</row>
    <row r="36" spans="2:17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</row>
    <row r="37" spans="2:17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</row>
    <row r="38" spans="2:17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</row>
    <row r="39" spans="2:17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</row>
    <row r="40" spans="2:17" s="7" customFormat="1" ht="15.75" customHeigh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</row>
    <row r="41" spans="2:17" s="7" customFormat="1" ht="15.75" customHeight="1">
      <c r="B41" s="28" t="s">
        <v>26</v>
      </c>
      <c r="C41" s="24">
        <v>45964</v>
      </c>
      <c r="D41" s="24">
        <v>45966</v>
      </c>
      <c r="E41" s="30">
        <v>121063</v>
      </c>
      <c r="F41" s="9">
        <f t="shared" ref="F41:F51" si="24">F40+E41</f>
        <v>121063</v>
      </c>
      <c r="G41" s="9">
        <f>F41+$G$39</f>
        <v>810032</v>
      </c>
      <c r="H41" s="25">
        <v>39.7044</v>
      </c>
      <c r="I41" s="26">
        <f>E41*H41</f>
        <v>4806733.7772000004</v>
      </c>
      <c r="J41" s="26">
        <f>I41</f>
        <v>4806733.7772000004</v>
      </c>
      <c r="L41" s="27">
        <f>E41/$F$45</f>
        <v>0.21441424528268471</v>
      </c>
      <c r="M41" s="10">
        <f>L41*H41</f>
        <v>8.5131889604018269</v>
      </c>
      <c r="O41" s="40"/>
      <c r="P41" s="40"/>
      <c r="Q41" s="40"/>
    </row>
    <row r="42" spans="2:17" s="7" customFormat="1" ht="15.75" customHeight="1">
      <c r="C42" s="24">
        <v>45965</v>
      </c>
      <c r="D42" s="24">
        <v>45967</v>
      </c>
      <c r="E42" s="30">
        <v>122928</v>
      </c>
      <c r="F42" s="9">
        <f t="shared" si="24"/>
        <v>243991</v>
      </c>
      <c r="G42" s="9">
        <f>F42+$G$39</f>
        <v>932960</v>
      </c>
      <c r="H42" s="25">
        <v>37.921399999999998</v>
      </c>
      <c r="I42" s="26">
        <f t="shared" ref="I42:I45" si="25">E42*H42</f>
        <v>4661601.8591999998</v>
      </c>
      <c r="J42" s="26">
        <f>J41+I42</f>
        <v>9468335.6363999993</v>
      </c>
      <c r="L42" s="27">
        <f>E42/$F$45</f>
        <v>0.21771734009656019</v>
      </c>
      <c r="M42" s="10">
        <f>L42*H42</f>
        <v>8.2561463407376969</v>
      </c>
      <c r="O42" s="40"/>
      <c r="P42" s="40"/>
      <c r="Q42" s="40"/>
    </row>
    <row r="43" spans="2:17" s="7" customFormat="1" ht="15.75" customHeight="1">
      <c r="C43" s="24">
        <v>45966</v>
      </c>
      <c r="D43" s="24">
        <v>45968</v>
      </c>
      <c r="E43" s="30">
        <v>99233</v>
      </c>
      <c r="F43" s="9">
        <f t="shared" si="24"/>
        <v>343224</v>
      </c>
      <c r="G43" s="9">
        <f>F43+$G$39</f>
        <v>1032193</v>
      </c>
      <c r="H43" s="25">
        <v>38.234099999999998</v>
      </c>
      <c r="I43" s="26">
        <f t="shared" si="25"/>
        <v>3794084.4452999998</v>
      </c>
      <c r="J43" s="26">
        <f t="shared" ref="J43:J44" si="26">J42+I43</f>
        <v>13262420.081699999</v>
      </c>
      <c r="L43" s="27">
        <f t="shared" ref="L43:L45" si="27">E43/$F$45</f>
        <v>0.17575121054439963</v>
      </c>
      <c r="M43" s="10">
        <f>L43*H43</f>
        <v>6.7196893590756295</v>
      </c>
      <c r="O43" s="40"/>
      <c r="P43" s="40"/>
      <c r="Q43" s="40"/>
    </row>
    <row r="44" spans="2:17" s="7" customFormat="1" ht="15.75" customHeight="1" thickBot="1">
      <c r="C44" s="24">
        <v>45967</v>
      </c>
      <c r="D44" s="24">
        <v>45971</v>
      </c>
      <c r="E44" s="30">
        <v>97610</v>
      </c>
      <c r="F44" s="9">
        <f t="shared" si="24"/>
        <v>440834</v>
      </c>
      <c r="G44" s="9">
        <f>F44+$G$39</f>
        <v>1129803</v>
      </c>
      <c r="H44" s="25">
        <v>37.2363</v>
      </c>
      <c r="I44" s="26">
        <f t="shared" si="25"/>
        <v>3634635.2429999998</v>
      </c>
      <c r="J44" s="26">
        <f t="shared" si="26"/>
        <v>16897055.324699998</v>
      </c>
      <c r="L44" s="27">
        <f t="shared" si="27"/>
        <v>0.17287672106294122</v>
      </c>
      <c r="M44" s="10">
        <f>L44*H44</f>
        <v>6.4372894485159984</v>
      </c>
      <c r="O44" s="40"/>
      <c r="P44" s="40"/>
      <c r="Q44" s="40"/>
    </row>
    <row r="45" spans="2:17" s="7" customFormat="1" ht="15.75" customHeight="1" thickBot="1">
      <c r="C45" s="24">
        <v>45968</v>
      </c>
      <c r="D45" s="24">
        <v>45972</v>
      </c>
      <c r="E45" s="30">
        <v>123788</v>
      </c>
      <c r="F45" s="31">
        <f t="shared" si="24"/>
        <v>564622</v>
      </c>
      <c r="G45" s="9">
        <f>F45+$G$39</f>
        <v>1253591</v>
      </c>
      <c r="H45" s="25">
        <v>36.235799999999998</v>
      </c>
      <c r="I45" s="26">
        <f t="shared" si="25"/>
        <v>4485557.2103999993</v>
      </c>
      <c r="J45" s="32">
        <f>J44+I45</f>
        <v>21382612.535099998</v>
      </c>
      <c r="L45" s="27">
        <f t="shared" si="27"/>
        <v>0.21924048301341428</v>
      </c>
      <c r="M45" s="10">
        <f>L45*H45</f>
        <v>7.9443542943774768</v>
      </c>
      <c r="N45" s="33">
        <f>SUM(M41:M45)</f>
        <v>37.870668403108631</v>
      </c>
      <c r="O45" s="42">
        <f>(J45/F45)</f>
        <v>37.870668403108624</v>
      </c>
      <c r="P45" s="43">
        <f>J45</f>
        <v>21382612.535099998</v>
      </c>
      <c r="Q45" s="44">
        <f>P45/175000000</f>
        <v>0.12218635734342856</v>
      </c>
    </row>
    <row r="46" spans="2:17" s="7" customFormat="1" ht="15.75" customHeight="1">
      <c r="B46" s="35"/>
      <c r="C46" s="35"/>
      <c r="D46" s="35"/>
      <c r="E46" s="36"/>
      <c r="F46" s="37"/>
      <c r="G46" s="37"/>
      <c r="H46" s="35"/>
      <c r="I46" s="38"/>
      <c r="J46" s="38"/>
      <c r="K46" s="35"/>
      <c r="L46" s="35"/>
      <c r="M46" s="35"/>
      <c r="N46" s="35"/>
      <c r="O46" s="40"/>
      <c r="P46" s="40"/>
      <c r="Q46" s="40"/>
    </row>
    <row r="47" spans="2:17" s="7" customFormat="1" ht="15.75" customHeight="1">
      <c r="B47" s="28" t="s">
        <v>27</v>
      </c>
      <c r="C47" s="24">
        <v>45971</v>
      </c>
      <c r="D47" s="24">
        <v>45973</v>
      </c>
      <c r="E47" s="30">
        <v>102580</v>
      </c>
      <c r="F47" s="9">
        <f t="shared" si="24"/>
        <v>102580</v>
      </c>
      <c r="G47" s="9">
        <f>F47+$G$45</f>
        <v>1356171</v>
      </c>
      <c r="H47" s="25">
        <v>36.706299999999999</v>
      </c>
      <c r="I47" s="26">
        <f>E47*H47</f>
        <v>3765332.2539999997</v>
      </c>
      <c r="J47" s="26">
        <f>I47</f>
        <v>3765332.2539999997</v>
      </c>
      <c r="L47" s="27">
        <f>E47/$F$51</f>
        <v>0.48466808410111034</v>
      </c>
      <c r="M47" s="10">
        <f t="shared" ref="M47:M51" si="28">L47*H47</f>
        <v>17.790372095440585</v>
      </c>
      <c r="O47" s="40"/>
      <c r="P47" s="40"/>
      <c r="Q47" s="40"/>
    </row>
    <row r="48" spans="2:17" s="7" customFormat="1" ht="15.75" customHeight="1">
      <c r="C48" s="24">
        <v>45972</v>
      </c>
      <c r="D48" s="24">
        <v>45974</v>
      </c>
      <c r="E48" s="30">
        <v>1000</v>
      </c>
      <c r="F48" s="9">
        <f t="shared" si="24"/>
        <v>103580</v>
      </c>
      <c r="G48" s="9">
        <f t="shared" ref="G48:G51" si="29">F48+$G$45</f>
        <v>1357171</v>
      </c>
      <c r="H48" s="25">
        <v>36.852499999999999</v>
      </c>
      <c r="I48" s="26">
        <f t="shared" ref="I48:I51" si="30">E48*H48</f>
        <v>36852.5</v>
      </c>
      <c r="J48" s="26">
        <f>J47+I48</f>
        <v>3802184.7539999997</v>
      </c>
      <c r="L48" s="27">
        <f t="shared" ref="L48:L51" si="31">E48/$F$51</f>
        <v>4.7247814788566028E-3</v>
      </c>
      <c r="M48" s="10">
        <f t="shared" si="28"/>
        <v>0.17412000944956296</v>
      </c>
      <c r="O48" s="40"/>
      <c r="P48" s="40"/>
      <c r="Q48" s="40"/>
    </row>
    <row r="49" spans="2:17" s="7" customFormat="1" ht="15.75" customHeight="1">
      <c r="C49" s="24">
        <v>45973</v>
      </c>
      <c r="D49" s="24">
        <v>45975</v>
      </c>
      <c r="E49" s="30">
        <v>48297</v>
      </c>
      <c r="F49" s="9">
        <f t="shared" si="24"/>
        <v>151877</v>
      </c>
      <c r="G49" s="9">
        <f t="shared" si="29"/>
        <v>1405468</v>
      </c>
      <c r="H49" s="25">
        <v>37.708500000000001</v>
      </c>
      <c r="I49" s="26">
        <f t="shared" si="30"/>
        <v>1821207.4245</v>
      </c>
      <c r="J49" s="26">
        <f>J48+I49</f>
        <v>5623392.1784999995</v>
      </c>
      <c r="L49" s="27">
        <f t="shared" si="31"/>
        <v>0.22819277108433736</v>
      </c>
      <c r="M49" s="10">
        <f t="shared" si="28"/>
        <v>8.6048071084337359</v>
      </c>
      <c r="O49" s="40"/>
      <c r="P49" s="40"/>
      <c r="Q49" s="40"/>
    </row>
    <row r="50" spans="2:17" s="7" customFormat="1" ht="15.75" customHeight="1" thickBot="1">
      <c r="C50" s="24">
        <v>45974</v>
      </c>
      <c r="D50" s="24">
        <v>45978</v>
      </c>
      <c r="E50" s="30">
        <v>29991</v>
      </c>
      <c r="F50" s="9">
        <f t="shared" si="24"/>
        <v>181868</v>
      </c>
      <c r="G50" s="9">
        <f t="shared" si="29"/>
        <v>1435459</v>
      </c>
      <c r="H50" s="25">
        <v>37.198099999999997</v>
      </c>
      <c r="I50" s="26">
        <f t="shared" si="30"/>
        <v>1115608.2171</v>
      </c>
      <c r="J50" s="26">
        <f>J49+I50</f>
        <v>6739000.3955999995</v>
      </c>
      <c r="L50" s="27">
        <f t="shared" si="31"/>
        <v>0.14170092133238837</v>
      </c>
      <c r="M50" s="10">
        <f t="shared" si="28"/>
        <v>5.2710050418143153</v>
      </c>
      <c r="O50" s="40"/>
      <c r="P50" s="40"/>
      <c r="Q50" s="40"/>
    </row>
    <row r="51" spans="2:17" s="7" customFormat="1" ht="15.75" customHeight="1" thickBot="1">
      <c r="C51" s="24">
        <v>45975</v>
      </c>
      <c r="D51" s="24">
        <v>45979</v>
      </c>
      <c r="E51" s="30">
        <v>29782</v>
      </c>
      <c r="F51" s="31">
        <f t="shared" si="24"/>
        <v>211650</v>
      </c>
      <c r="G51" s="9">
        <f t="shared" si="29"/>
        <v>1465241</v>
      </c>
      <c r="H51" s="25">
        <v>36.278300000000002</v>
      </c>
      <c r="I51" s="26">
        <f t="shared" si="30"/>
        <v>1080440.3306</v>
      </c>
      <c r="J51" s="32">
        <f>J50+I51</f>
        <v>7819440.7261999995</v>
      </c>
      <c r="L51" s="27">
        <f t="shared" si="31"/>
        <v>0.14071344200330735</v>
      </c>
      <c r="M51" s="10">
        <f t="shared" si="28"/>
        <v>5.1048444630285852</v>
      </c>
      <c r="N51" s="33">
        <f>SUM(M47:M51)</f>
        <v>36.945148718166784</v>
      </c>
      <c r="O51" s="42">
        <f>(J51/F51)</f>
        <v>36.945148718166784</v>
      </c>
      <c r="P51" s="43">
        <f>J51</f>
        <v>7819440.7261999995</v>
      </c>
      <c r="Q51" s="44">
        <f>P51/175000000</f>
        <v>4.4682518435428566E-2</v>
      </c>
    </row>
    <row r="52" spans="2:17" s="7" customFormat="1" ht="15.75" customHeight="1" thickBot="1">
      <c r="B52" s="35"/>
      <c r="C52" s="35"/>
      <c r="D52" s="35"/>
      <c r="E52" s="36"/>
      <c r="F52" s="37"/>
      <c r="G52" s="37"/>
      <c r="H52" s="35"/>
      <c r="I52" s="38"/>
      <c r="J52" s="38"/>
      <c r="K52" s="35"/>
      <c r="L52" s="35"/>
      <c r="M52" s="35"/>
      <c r="N52" s="35"/>
      <c r="O52" s="40"/>
      <c r="P52" s="40"/>
      <c r="Q52" s="40"/>
    </row>
    <row r="53" spans="2:17" s="28" customFormat="1" ht="15.75" customHeight="1" thickBot="1">
      <c r="B53" s="28" t="s">
        <v>17</v>
      </c>
      <c r="E53" s="34"/>
      <c r="G53" s="31">
        <f>F15+F21+F27+F33+F39+F45+F51</f>
        <v>1465241</v>
      </c>
      <c r="H53" s="25"/>
      <c r="I53" s="26"/>
      <c r="J53" s="31">
        <f>J21+J15+J27+J33+J39+J45+J51</f>
        <v>61282220.216299996</v>
      </c>
      <c r="K53" s="7"/>
      <c r="L53" s="27"/>
      <c r="M53" s="10"/>
      <c r="N53" s="33">
        <f>J53/G53</f>
        <v>41.823986781901404</v>
      </c>
      <c r="O53" s="42">
        <f>N53</f>
        <v>41.823986781901404</v>
      </c>
      <c r="P53" s="43">
        <f>J53</f>
        <v>61282220.216299996</v>
      </c>
      <c r="Q53" s="44">
        <f>P53/175000000</f>
        <v>0.35018411552171425</v>
      </c>
    </row>
    <row r="54" spans="2:17" ht="15.75" customHeight="1"/>
    <row r="55" spans="2:17">
      <c r="B55" s="2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Header>&amp;L&amp;"Aptos,Bold"&amp;14&amp;K05+000Arcadis Investor Relations</oddHead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6" ma:contentTypeDescription="Create a new document." ma:contentTypeScope="" ma:versionID="f8591d572f4a10668f33e921a808bef9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cf91589952c0cd44ba58c45fc3ad35d8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2.xml><?xml version="1.0" encoding="utf-8"?>
<ds:datastoreItem xmlns:ds="http://schemas.openxmlformats.org/officeDocument/2006/customXml" ds:itemID="{7B90B731-F39D-462C-902F-34E0B60AA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Werkhoven, Bas</cp:lastModifiedBy>
  <cp:revision/>
  <cp:lastPrinted>2025-10-21T06:51:02Z</cp:lastPrinted>
  <dcterms:created xsi:type="dcterms:W3CDTF">2021-02-25T16:44:28Z</dcterms:created>
  <dcterms:modified xsi:type="dcterms:W3CDTF">2025-11-17T06:53:06Z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</Properties>
</file>