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6" documentId="13_ncr:1_{B5417457-F005-4B93-915D-B39531034751}" xr6:coauthVersionLast="47" xr6:coauthVersionMax="47" xr10:uidLastSave="{124C6685-A5CE-3E47-A6E7-FCC3E40AFABB}"/>
  <bookViews>
    <workbookView xWindow="-10960" yWindow="-21600" windowWidth="51200" windowHeight="2160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175m'!$B$1:$N$66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2" i="1"/>
  <c r="S22" i="1"/>
  <c r="T22" i="1" s="1"/>
  <c r="S28" i="1"/>
  <c r="T28" i="1" s="1"/>
  <c r="S34" i="1"/>
  <c r="T34" i="1" s="1"/>
  <c r="S40" i="1"/>
  <c r="T40" i="1" s="1"/>
  <c r="S46" i="1"/>
  <c r="T46" i="1" s="1"/>
  <c r="S52" i="1"/>
  <c r="T52" i="1" s="1"/>
  <c r="S58" i="1"/>
  <c r="T58" i="1" s="1"/>
  <c r="S16" i="1"/>
  <c r="T16" i="1" s="1"/>
  <c r="I63" i="1" l="1"/>
  <c r="I62" i="1"/>
  <c r="I61" i="1"/>
  <c r="I60" i="1"/>
  <c r="I59" i="1"/>
  <c r="J59" i="1" s="1"/>
  <c r="J60" i="1" s="1"/>
  <c r="F59" i="1"/>
  <c r="F60" i="1" s="1"/>
  <c r="F61" i="1" s="1"/>
  <c r="F62" i="1" s="1"/>
  <c r="F63" i="1" s="1"/>
  <c r="L62" i="1" s="1"/>
  <c r="M62" i="1" s="1"/>
  <c r="J61" i="1" l="1"/>
  <c r="J62" i="1" s="1"/>
  <c r="J63" i="1" s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J54" i="1" s="1"/>
  <c r="J55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N63" i="1" l="1"/>
  <c r="J56" i="1"/>
  <c r="J57" i="1" s="1"/>
  <c r="O57" i="1" s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S11" i="1"/>
  <c r="T11" i="1" s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S12" i="1"/>
  <c r="T12" i="1" s="1"/>
  <c r="F20" i="1"/>
  <c r="M12" i="1"/>
  <c r="G14" i="1" l="1"/>
  <c r="S13" i="1"/>
  <c r="T13" i="1" s="1"/>
  <c r="F21" i="1"/>
  <c r="G65" i="1" s="1"/>
  <c r="I15" i="1"/>
  <c r="I14" i="1"/>
  <c r="I13" i="1"/>
  <c r="J13" i="1" s="1"/>
  <c r="G15" i="1" l="1"/>
  <c r="S14" i="1"/>
  <c r="T14" i="1" s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65" i="1" s="1"/>
  <c r="G17" i="1" l="1"/>
  <c r="S17" i="1" s="1"/>
  <c r="T17" i="1" s="1"/>
  <c r="S15" i="1"/>
  <c r="T15" i="1" s="1"/>
  <c r="G18" i="1"/>
  <c r="S18" i="1" s="1"/>
  <c r="T18" i="1" s="1"/>
  <c r="G19" i="1"/>
  <c r="S19" i="1" s="1"/>
  <c r="T19" i="1" s="1"/>
  <c r="G20" i="1"/>
  <c r="S20" i="1" s="1"/>
  <c r="T20" i="1" s="1"/>
  <c r="G21" i="1"/>
  <c r="N21" i="1"/>
  <c r="O15" i="1"/>
  <c r="P15" i="1"/>
  <c r="G23" i="1" l="1"/>
  <c r="S21" i="1"/>
  <c r="T21" i="1" s="1"/>
  <c r="P65" i="1"/>
  <c r="Q65" i="1" s="1"/>
  <c r="N65" i="1"/>
  <c r="Q15" i="1"/>
  <c r="G24" i="1" l="1"/>
  <c r="S23" i="1"/>
  <c r="T23" i="1" s="1"/>
  <c r="C6" i="1"/>
  <c r="C8" i="1" s="1"/>
  <c r="G25" i="1" l="1"/>
  <c r="S24" i="1"/>
  <c r="T24" i="1" s="1"/>
  <c r="C5" i="1"/>
  <c r="L13" i="1"/>
  <c r="M13" i="1" s="1"/>
  <c r="L14" i="1"/>
  <c r="M14" i="1" s="1"/>
  <c r="L15" i="1"/>
  <c r="M15" i="1" s="1"/>
  <c r="G26" i="1" l="1"/>
  <c r="S25" i="1"/>
  <c r="T25" i="1" s="1"/>
  <c r="N15" i="1"/>
  <c r="G27" i="1" l="1"/>
  <c r="S26" i="1"/>
  <c r="T26" i="1" s="1"/>
  <c r="C7" i="1"/>
  <c r="O65" i="1"/>
  <c r="S27" i="1" l="1"/>
  <c r="T27" i="1" s="1"/>
  <c r="G32" i="1"/>
  <c r="S32" i="1" s="1"/>
  <c r="T32" i="1" s="1"/>
  <c r="G30" i="1"/>
  <c r="S30" i="1" s="1"/>
  <c r="T30" i="1" s="1"/>
  <c r="G31" i="1"/>
  <c r="S31" i="1" s="1"/>
  <c r="T31" i="1" s="1"/>
  <c r="G29" i="1"/>
  <c r="S29" i="1" s="1"/>
  <c r="T29" i="1" s="1"/>
  <c r="G33" i="1"/>
  <c r="S33" i="1" l="1"/>
  <c r="T33" i="1" s="1"/>
  <c r="G39" i="1"/>
  <c r="G38" i="1"/>
  <c r="S38" i="1" s="1"/>
  <c r="T38" i="1" s="1"/>
  <c r="G37" i="1"/>
  <c r="S37" i="1" s="1"/>
  <c r="T37" i="1" s="1"/>
  <c r="G36" i="1"/>
  <c r="S36" i="1" s="1"/>
  <c r="T36" i="1" s="1"/>
  <c r="G35" i="1"/>
  <c r="S35" i="1" s="1"/>
  <c r="T35" i="1" s="1"/>
  <c r="S39" i="1" l="1"/>
  <c r="T39" i="1" s="1"/>
  <c r="G43" i="1"/>
  <c r="S43" i="1" s="1"/>
  <c r="T43" i="1" s="1"/>
  <c r="G44" i="1"/>
  <c r="S44" i="1" s="1"/>
  <c r="T44" i="1" s="1"/>
  <c r="G41" i="1"/>
  <c r="S41" i="1" s="1"/>
  <c r="T41" i="1" s="1"/>
  <c r="G42" i="1"/>
  <c r="S42" i="1" s="1"/>
  <c r="T42" i="1" s="1"/>
  <c r="G45" i="1"/>
  <c r="S45" i="1" l="1"/>
  <c r="T45" i="1" s="1"/>
  <c r="G51" i="1"/>
  <c r="G47" i="1"/>
  <c r="S47" i="1" s="1"/>
  <c r="T47" i="1" s="1"/>
  <c r="G50" i="1"/>
  <c r="S50" i="1" s="1"/>
  <c r="T50" i="1" s="1"/>
  <c r="G49" i="1"/>
  <c r="S49" i="1" s="1"/>
  <c r="T49" i="1" s="1"/>
  <c r="G48" i="1"/>
  <c r="S48" i="1" s="1"/>
  <c r="T48" i="1" s="1"/>
  <c r="S51" i="1" l="1"/>
  <c r="T51" i="1" s="1"/>
  <c r="G54" i="1"/>
  <c r="S54" i="1" s="1"/>
  <c r="T54" i="1" s="1"/>
  <c r="G55" i="1"/>
  <c r="S55" i="1" s="1"/>
  <c r="T55" i="1" s="1"/>
  <c r="G56" i="1"/>
  <c r="S56" i="1" s="1"/>
  <c r="T56" i="1" s="1"/>
  <c r="G53" i="1"/>
  <c r="S53" i="1" s="1"/>
  <c r="T53" i="1" s="1"/>
  <c r="G57" i="1"/>
  <c r="S57" i="1" l="1"/>
  <c r="T57" i="1" s="1"/>
  <c r="G60" i="1"/>
  <c r="S60" i="1" s="1"/>
  <c r="T60" i="1" s="1"/>
  <c r="G62" i="1"/>
  <c r="S62" i="1" s="1"/>
  <c r="T62" i="1" s="1"/>
  <c r="G61" i="1"/>
  <c r="S61" i="1" s="1"/>
  <c r="T61" i="1" s="1"/>
  <c r="G59" i="1"/>
  <c r="S59" i="1" s="1"/>
  <c r="T59" i="1" s="1"/>
  <c r="G63" i="1"/>
  <c r="S63" i="1" s="1"/>
  <c r="T63" i="1" s="1"/>
</calcChain>
</file>

<file path=xl/sharedStrings.xml><?xml version="1.0" encoding="utf-8"?>
<sst xmlns="http://schemas.openxmlformats.org/spreadsheetml/2006/main" count="31" uniqueCount="31">
  <si>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</si>
  <si>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</si>
  <si>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</si>
  <si>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</si>
  <si>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</si>
  <si>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</si>
  <si>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</si>
  <si>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</si>
  <si>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</si>
  <si>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</si>
  <si>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</si>
  <si>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</si>
  <si>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</si>
  <si>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</si>
  <si>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</si>
  <si>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</si>
  <si>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</si>
  <si>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</si>
  <si>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</si>
  <si>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</si>
  <si>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</si>
  <si>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</si>
  <si>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</si>
  <si>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</si>
  <si>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</si>
  <si>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</si>
  <si>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</si>
  <si>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</si>
  <si>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</si>
  <si>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</si>
  <si>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Check treasury shares vs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</si>
</sst>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&quot;€&quot;\ #,##0.00"/>
    <numFmt numFmtId="168" formatCode="&quot;€&quot;\ #,##0"/>
    <numFmt numFmtId="169" formatCode="#,##0%_);\(#,##0%\)"/>
    <numFmt numFmtId="170" formatCode="#,##0_ ;\-#,##0\ "/>
    <numFmt numFmtId="171" formatCode="_ &quot;€&quot;\ * #,##0_ ;_ &quot;€&quot;\ * \-#,##0_ ;_ &quot;€&quot;\ * &quot;-&quot;??_ ;_ @_ 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#,##0.0_)\x;\(#,##0.0\)\x;0.0_)\x;@_)_x"/>
    <numFmt numFmtId="175" formatCode="#,##0.0_);\(#,##0.0\);#,##0.0_);@_)"/>
    <numFmt numFmtId="176" formatCode="&quot;£&quot;_(#,##0.00_);&quot;£&quot;\(#,##0.00\);&quot;£&quot;_(0.00_);@_)"/>
    <numFmt numFmtId="177" formatCode="#,##0.00_);\(#,##0.00\);0.00_);@_)"/>
    <numFmt numFmtId="178" formatCode="\€_(#,##0.00_);\€\(#,##0.00\);\€_(0.00_);@_)"/>
    <numFmt numFmtId="179" formatCode="0.0_)\%;\(0.0\)\%;0.0_)\%;@_)_%"/>
    <numFmt numFmtId="180" formatCode="#,##0.0_)_%;\(#,##0.0\)_%;0.0_)_%;@_)_%"/>
    <numFmt numFmtId="181" formatCode="#,##0.0_)_x;\(#,##0.0\)_x;0.0_)_x;@_)_x"/>
    <numFmt numFmtId="182" formatCode="0.00000"/>
    <numFmt numFmtId="183" formatCode="_-* #,##0.00\ _k_r_-;\-* #,##0.00\ _k_r_-;_-* &quot;-&quot;??\ _k_r_-;_-@_-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6" fillId="0" borderId="12" applyNumberFormat="0" applyFill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4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164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5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164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8" fillId="0" borderId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164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6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3" fontId="9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2" fontId="45" fillId="0" borderId="22" applyFont="0" applyBorder="0" applyAlignment="0">
      <alignment horizontal="right" vertical="center" wrapText="1"/>
    </xf>
    <xf numFmtId="182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1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3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6" fontId="8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55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5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5" fontId="47" fillId="0" borderId="0" xfId="2" applyFont="1"/>
    <xf numFmtId="165" fontId="47" fillId="0" borderId="13" xfId="2" applyFont="1" applyBorder="1"/>
    <xf numFmtId="170" fontId="47" fillId="0" borderId="14" xfId="2" applyNumberFormat="1" applyFont="1" applyBorder="1"/>
    <xf numFmtId="165" fontId="47" fillId="0" borderId="15" xfId="2" applyFont="1" applyBorder="1"/>
    <xf numFmtId="171" fontId="47" fillId="0" borderId="16" xfId="2" applyNumberFormat="1" applyFont="1" applyBorder="1"/>
    <xf numFmtId="165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5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7" fontId="47" fillId="0" borderId="0" xfId="0" applyNumberFormat="1" applyFont="1"/>
    <xf numFmtId="168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164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8" fontId="47" fillId="2" borderId="2" xfId="2" applyNumberFormat="1" applyFont="1" applyFill="1" applyBorder="1"/>
    <xf numFmtId="165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5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7" fontId="47" fillId="0" borderId="0" xfId="0" applyNumberFormat="1" applyFont="1" applyAlignment="1">
      <alignment horizontal="right"/>
    </xf>
    <xf numFmtId="168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5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168" fontId="48" fillId="0" borderId="0" xfId="0" applyNumberFormat="1" applyFont="1" applyAlignment="1">
      <alignment horizontal="right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67"/>
  <sheetViews>
    <sheetView showGridLines="0" tabSelected="1" view="pageBreakPreview" zoomScale="110" zoomScaleNormal="70" zoomScaleSheetLayoutView="85" workbookViewId="0">
      <pane ySplit="9" topLeftCell="A33" activePane="bottomLeft" state="frozen"/>
      <selection pane="bottomLeft" activeCell="P4" sqref="P4"/>
    </sheetView>
  </sheetViews>
  <sheetFormatPr baseColWidth="10" defaultColWidth="8.6640625" defaultRowHeight="15"/>
  <cols>
    <col min="1" max="1" width="8.6640625" style="1"/>
    <col min="2" max="2" width="32.6640625" style="1" customWidth="1"/>
    <col min="3" max="3" width="15.6640625" style="1" bestFit="1" customWidth="1"/>
    <col min="4" max="4" width="14" style="1" customWidth="1"/>
    <col min="5" max="5" width="17.6640625" style="2" customWidth="1"/>
    <col min="6" max="7" width="17.6640625" style="3" customWidth="1"/>
    <col min="8" max="8" width="17.6640625" style="1" customWidth="1"/>
    <col min="9" max="9" width="17.6640625" style="4" customWidth="1"/>
    <col min="10" max="10" width="21.33203125" style="4" customWidth="1"/>
    <col min="11" max="11" width="2.5" style="1" customWidth="1"/>
    <col min="12" max="12" width="8" style="1" customWidth="1"/>
    <col min="13" max="13" width="11.6640625" style="1" customWidth="1"/>
    <col min="14" max="14" width="31.5" style="1" bestFit="1" customWidth="1"/>
    <col min="15" max="15" width="8.6640625" style="39"/>
    <col min="16" max="16" width="16.33203125" style="39" bestFit="1" customWidth="1"/>
    <col min="17" max="17" width="9.6640625" style="39" bestFit="1" customWidth="1"/>
    <col min="18" max="18" width="8.6640625" style="1"/>
    <col min="19" max="19" width="10.6640625" style="1" customWidth="1"/>
    <col min="20" max="20" width="13" style="1" bestFit="1" customWidth="1"/>
    <col min="21" max="16384" width="8.6640625" style="1"/>
  </cols>
  <sheetData>
    <row r="1" spans="2:20" ht="68" customHeight="1">
      <c r="B1" s="6" t="s">
        <v>0</v>
      </c>
    </row>
    <row r="2" spans="2:20" ht="71" customHeight="1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P2" s="54">
        <f>AVERAGE(I13:I37)</f>
        <v>1132356.3665476192</v>
      </c>
    </row>
    <row r="3" spans="2:20">
      <c r="F3" s="5"/>
      <c r="G3" s="5"/>
      <c r="P3" s="54">
        <f>AVERAGE(I38:I63)</f>
        <v>2614027.112818182</v>
      </c>
    </row>
    <row r="4" spans="2:20" s="7" customFormat="1" ht="17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6">
      <c r="B5" s="11" t="s">
        <v>2</v>
      </c>
      <c r="C5" s="12">
        <f>G65</f>
        <v>2010406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6">
      <c r="B6" s="13" t="s">
        <v>3</v>
      </c>
      <c r="C6" s="14">
        <f>J65</f>
        <v>81288080.179499999</v>
      </c>
      <c r="D6" s="15"/>
      <c r="E6" s="15"/>
      <c r="F6" s="9"/>
      <c r="G6" s="9"/>
      <c r="I6" s="10"/>
      <c r="J6" s="10"/>
      <c r="O6" s="40"/>
      <c r="P6" s="40"/>
      <c r="Q6" s="40"/>
      <c r="S6" s="53" t="s">
        <v>30</v>
      </c>
      <c r="T6" s="53"/>
    </row>
    <row r="7" spans="2:20" s="7" customFormat="1" ht="16">
      <c r="B7" s="13" t="s">
        <v>4</v>
      </c>
      <c r="C7" s="45">
        <f>N65</f>
        <v>40.4336637373247</v>
      </c>
      <c r="D7" s="15"/>
      <c r="E7" s="15"/>
      <c r="F7" s="9"/>
      <c r="G7" s="9"/>
      <c r="I7" s="10"/>
      <c r="J7" s="10"/>
      <c r="O7" s="40"/>
      <c r="P7" s="40"/>
      <c r="Q7" s="40"/>
      <c r="S7" s="53"/>
      <c r="T7" s="53"/>
    </row>
    <row r="8" spans="2:20" s="7" customFormat="1" ht="17" thickBot="1">
      <c r="B8" s="46" t="s">
        <v>20</v>
      </c>
      <c r="C8" s="47">
        <f>C6/175000000</f>
        <v>0.46450331531142858</v>
      </c>
      <c r="E8" s="8"/>
      <c r="F8" s="9"/>
      <c r="G8" s="9"/>
      <c r="I8" s="10"/>
      <c r="J8" s="10"/>
      <c r="O8" s="40"/>
      <c r="P8" s="40"/>
      <c r="Q8" s="40"/>
      <c r="S8" s="48">
        <v>812374</v>
      </c>
      <c r="T8" s="48">
        <v>90442091</v>
      </c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9"/>
      <c r="T9" s="49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50"/>
      <c r="T10" s="50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8">
        <f>IF(G11="","",$S$8+G11)</f>
        <v>812374</v>
      </c>
      <c r="T11" s="51">
        <f>IF(S11="","",S11/$T$8)</f>
        <v>8.9822558392640434E-3</v>
      </c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8">
        <f t="shared" ref="S12:S63" si="2">IF(G12="","",$S$8+G12)</f>
        <v>812374</v>
      </c>
      <c r="T12" s="51">
        <f t="shared" ref="T12:T63" si="3">IF(S12="","",S12/$T$8)</f>
        <v>8.9822558392640434E-3</v>
      </c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4">G12+E13</f>
        <v>30451</v>
      </c>
      <c r="H13" s="25">
        <v>46.723500000000001</v>
      </c>
      <c r="I13" s="26">
        <f t="shared" ref="I13:I18" si="5">E13*H13</f>
        <v>1422777.2985</v>
      </c>
      <c r="J13" s="26">
        <f t="shared" ref="J13:J15" si="6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8">
        <f t="shared" si="2"/>
        <v>842825</v>
      </c>
      <c r="T13" s="51">
        <f t="shared" si="3"/>
        <v>9.3189464184325419E-3</v>
      </c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4"/>
        <v>62571</v>
      </c>
      <c r="H14" s="25">
        <v>47.529499999999999</v>
      </c>
      <c r="I14" s="26">
        <f t="shared" si="5"/>
        <v>1526647.54</v>
      </c>
      <c r="J14" s="26">
        <f t="shared" si="6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8">
        <f t="shared" si="2"/>
        <v>874945</v>
      </c>
      <c r="T14" s="51">
        <f t="shared" si="3"/>
        <v>9.6740907947384814E-3</v>
      </c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4"/>
        <v>106232</v>
      </c>
      <c r="H15" s="25">
        <v>47.410800000000002</v>
      </c>
      <c r="I15" s="26">
        <f t="shared" si="5"/>
        <v>2070002.9388000001</v>
      </c>
      <c r="J15" s="32">
        <f t="shared" si="6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8">
        <f t="shared" si="2"/>
        <v>918606</v>
      </c>
      <c r="T15" s="51">
        <f t="shared" si="3"/>
        <v>1.0156841685581994E-2</v>
      </c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8" t="str">
        <f>IF(G16="","",$S$8+G16)</f>
        <v/>
      </c>
      <c r="T16" s="51" t="str">
        <f t="shared" si="3"/>
        <v/>
      </c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5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8">
        <f t="shared" si="2"/>
        <v>945968</v>
      </c>
      <c r="T17" s="51">
        <f t="shared" si="3"/>
        <v>1.0459377813367893E-2</v>
      </c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7">F17+E18</f>
        <v>49072</v>
      </c>
      <c r="G18" s="9">
        <f>F18+$G$15</f>
        <v>155304</v>
      </c>
      <c r="H18" s="25">
        <v>47.927399999999999</v>
      </c>
      <c r="I18" s="26">
        <f t="shared" si="5"/>
        <v>1040503.8539999999</v>
      </c>
      <c r="J18" s="26">
        <f t="shared" ref="J18" si="8">J17+I18</f>
        <v>2354547.4868000001</v>
      </c>
      <c r="L18" s="27">
        <f t="shared" ref="L18:L21" si="9">E18/$F$21</f>
        <v>0.22810132700127131</v>
      </c>
      <c r="M18" s="10">
        <f t="shared" ref="M18:M21" si="10">L18*H18</f>
        <v>10.93230353972073</v>
      </c>
      <c r="O18" s="40"/>
      <c r="P18" s="40"/>
      <c r="Q18" s="40"/>
      <c r="S18" s="48">
        <f t="shared" si="2"/>
        <v>967678</v>
      </c>
      <c r="T18" s="51">
        <f t="shared" si="3"/>
        <v>1.0699420914538564E-2</v>
      </c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7"/>
        <v>59797</v>
      </c>
      <c r="G19" s="9">
        <f>F19+$G$15</f>
        <v>166029</v>
      </c>
      <c r="H19" s="25">
        <v>47.185000000000002</v>
      </c>
      <c r="I19" s="26">
        <f t="shared" ref="I19:I21" si="11">E19*H19</f>
        <v>506059.125</v>
      </c>
      <c r="J19" s="26">
        <f t="shared" ref="J19:J21" si="12">J18+I19</f>
        <v>2860606.6118000001</v>
      </c>
      <c r="L19" s="27">
        <f t="shared" si="9"/>
        <v>0.11268478729104721</v>
      </c>
      <c r="M19" s="10">
        <f t="shared" si="10"/>
        <v>5.3170316883280631</v>
      </c>
      <c r="O19" s="40"/>
      <c r="P19" s="40"/>
      <c r="Q19" s="40"/>
      <c r="S19" s="48">
        <f t="shared" si="2"/>
        <v>978403</v>
      </c>
      <c r="T19" s="51">
        <f t="shared" si="3"/>
        <v>1.0818005081284554E-2</v>
      </c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7"/>
        <v>74278</v>
      </c>
      <c r="G20" s="9">
        <f>F20+$G$15</f>
        <v>180510</v>
      </c>
      <c r="H20" s="25">
        <v>47.802</v>
      </c>
      <c r="I20" s="26">
        <f t="shared" si="11"/>
        <v>692220.76199999999</v>
      </c>
      <c r="J20" s="26">
        <f t="shared" si="12"/>
        <v>3552827.3738000002</v>
      </c>
      <c r="L20" s="27">
        <f t="shared" si="9"/>
        <v>0.15214810300807968</v>
      </c>
      <c r="M20" s="10">
        <f t="shared" si="10"/>
        <v>7.2729836199922246</v>
      </c>
      <c r="O20" s="40"/>
      <c r="P20" s="40"/>
      <c r="Q20" s="40"/>
      <c r="S20" s="48">
        <f t="shared" si="2"/>
        <v>992884</v>
      </c>
      <c r="T20" s="51">
        <f t="shared" si="3"/>
        <v>1.0978118584188859E-2</v>
      </c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7"/>
        <v>95177</v>
      </c>
      <c r="G21" s="9">
        <f>F21+$G$15</f>
        <v>201409</v>
      </c>
      <c r="H21" s="25">
        <v>47.851700000000001</v>
      </c>
      <c r="I21" s="26">
        <f t="shared" si="11"/>
        <v>1000052.6783</v>
      </c>
      <c r="J21" s="32">
        <f t="shared" si="12"/>
        <v>4552880.0521</v>
      </c>
      <c r="L21" s="27">
        <f t="shared" si="9"/>
        <v>0.21958036080145413</v>
      </c>
      <c r="M21" s="10">
        <f t="shared" si="10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8">
        <f t="shared" si="2"/>
        <v>1013783</v>
      </c>
      <c r="T21" s="51">
        <f t="shared" si="3"/>
        <v>1.1209194621561768E-2</v>
      </c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8" t="str">
        <f t="shared" si="2"/>
        <v/>
      </c>
      <c r="T22" s="51" t="str">
        <f t="shared" si="3"/>
        <v/>
      </c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3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8">
        <f t="shared" si="2"/>
        <v>1029812</v>
      </c>
      <c r="T23" s="51">
        <f t="shared" si="3"/>
        <v>1.1386424048953047E-2</v>
      </c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4">F23+E24</f>
        <v>52789</v>
      </c>
      <c r="G24" s="9">
        <f>G23+E24</f>
        <v>254198</v>
      </c>
      <c r="H24" s="25">
        <v>47.511899999999997</v>
      </c>
      <c r="I24" s="26">
        <f t="shared" si="13"/>
        <v>1746537.4439999999</v>
      </c>
      <c r="J24" s="26">
        <f t="shared" ref="J24:J26" si="15">J23+I24</f>
        <v>2517562.7990999999</v>
      </c>
      <c r="L24" s="27">
        <f t="shared" ref="L24:L27" si="16">E24/$F$27</f>
        <v>0.19897481420537275</v>
      </c>
      <c r="M24" s="10">
        <f t="shared" ref="M24:M27" si="17">L24*H24</f>
        <v>9.4536714750442492</v>
      </c>
      <c r="O24" s="40"/>
      <c r="P24" s="40"/>
      <c r="Q24" s="40"/>
      <c r="S24" s="48">
        <f t="shared" si="2"/>
        <v>1066572</v>
      </c>
      <c r="T24" s="51">
        <f t="shared" si="3"/>
        <v>1.1792871971524852E-2</v>
      </c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4"/>
        <v>72761</v>
      </c>
      <c r="G25" s="9">
        <f t="shared" ref="G25:G27" si="18">G24+E25</f>
        <v>274170</v>
      </c>
      <c r="H25" s="25">
        <v>47.721200000000003</v>
      </c>
      <c r="I25" s="26">
        <f t="shared" si="13"/>
        <v>953087.80640000012</v>
      </c>
      <c r="J25" s="26">
        <f t="shared" si="15"/>
        <v>3470650.6055000001</v>
      </c>
      <c r="L25" s="27">
        <f t="shared" si="16"/>
        <v>0.10810459709765247</v>
      </c>
      <c r="M25" s="10">
        <f t="shared" si="17"/>
        <v>5.1588810990164928</v>
      </c>
      <c r="O25" s="40"/>
      <c r="P25" s="40"/>
      <c r="Q25" s="40"/>
      <c r="S25" s="48">
        <f t="shared" si="2"/>
        <v>1086544</v>
      </c>
      <c r="T25" s="51">
        <f t="shared" si="3"/>
        <v>1.2013698356443352E-2</v>
      </c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4"/>
        <v>130761</v>
      </c>
      <c r="G26" s="9">
        <f t="shared" si="18"/>
        <v>332170</v>
      </c>
      <c r="H26" s="25">
        <v>48.005800000000001</v>
      </c>
      <c r="I26" s="26">
        <f t="shared" si="13"/>
        <v>2784336.4</v>
      </c>
      <c r="J26" s="26">
        <f t="shared" si="15"/>
        <v>6254987.0055</v>
      </c>
      <c r="L26" s="27">
        <f t="shared" si="16"/>
        <v>0.3139428515753977</v>
      </c>
      <c r="M26" s="10">
        <f t="shared" si="17"/>
        <v>15.071077744158227</v>
      </c>
      <c r="O26" s="40"/>
      <c r="P26" s="40"/>
      <c r="Q26" s="40"/>
      <c r="S26" s="48">
        <f t="shared" si="2"/>
        <v>1144544</v>
      </c>
      <c r="T26" s="51">
        <f t="shared" si="3"/>
        <v>1.2654992684766653E-2</v>
      </c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4"/>
        <v>184747</v>
      </c>
      <c r="G27" s="9">
        <f t="shared" si="18"/>
        <v>386156</v>
      </c>
      <c r="H27" s="25">
        <v>48.019100000000002</v>
      </c>
      <c r="I27" s="26">
        <f t="shared" si="13"/>
        <v>2592359.1326000001</v>
      </c>
      <c r="J27" s="32">
        <f>J26+I27</f>
        <v>8847346.1381000001</v>
      </c>
      <c r="L27" s="27">
        <f t="shared" si="16"/>
        <v>0.29221584112326587</v>
      </c>
      <c r="M27" s="10">
        <f t="shared" si="17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8">
        <f t="shared" si="2"/>
        <v>1198530</v>
      </c>
      <c r="T27" s="51">
        <f t="shared" si="3"/>
        <v>1.3251905022850478E-2</v>
      </c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8" t="str">
        <f t="shared" si="2"/>
        <v/>
      </c>
      <c r="T28" s="51" t="str">
        <f t="shared" si="3"/>
        <v/>
      </c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3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8">
        <f t="shared" si="2"/>
        <v>1203860</v>
      </c>
      <c r="T29" s="51">
        <f t="shared" si="3"/>
        <v>1.3310837760263636E-2</v>
      </c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9">F29+E30</f>
        <v>19278</v>
      </c>
      <c r="G30" s="9">
        <f t="shared" ref="G30:G33" si="20">F30+$G$27</f>
        <v>405434</v>
      </c>
      <c r="H30" s="25">
        <v>48.400500000000001</v>
      </c>
      <c r="I30" s="26">
        <f t="shared" si="13"/>
        <v>675090.174</v>
      </c>
      <c r="J30" s="26">
        <f t="shared" ref="J30:J32" si="21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8">
        <f t="shared" si="2"/>
        <v>1217808</v>
      </c>
      <c r="T30" s="51">
        <f t="shared" si="3"/>
        <v>1.3465057989426626E-2</v>
      </c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9"/>
        <v>27933</v>
      </c>
      <c r="G31" s="9">
        <f t="shared" si="20"/>
        <v>414089</v>
      </c>
      <c r="H31" s="25">
        <v>49.236800000000002</v>
      </c>
      <c r="I31" s="26">
        <f t="shared" si="13"/>
        <v>426144.50400000002</v>
      </c>
      <c r="J31" s="26">
        <f t="shared" si="21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8">
        <f t="shared" si="2"/>
        <v>1226463</v>
      </c>
      <c r="T31" s="51">
        <f t="shared" si="3"/>
        <v>1.3560754582730733E-2</v>
      </c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9"/>
        <v>38512</v>
      </c>
      <c r="G32" s="9">
        <f t="shared" si="20"/>
        <v>424668</v>
      </c>
      <c r="H32" s="25">
        <v>49.019799999999996</v>
      </c>
      <c r="I32" s="26">
        <f t="shared" si="13"/>
        <v>518580.46419999999</v>
      </c>
      <c r="J32" s="26">
        <f t="shared" si="21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8">
        <f t="shared" si="2"/>
        <v>1237042</v>
      </c>
      <c r="T32" s="51">
        <f t="shared" si="3"/>
        <v>1.3677724456857152E-2</v>
      </c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2">F32+E33</f>
        <v>61852</v>
      </c>
      <c r="G33" s="9">
        <f t="shared" si="20"/>
        <v>448008</v>
      </c>
      <c r="H33" s="25">
        <v>50.121600000000001</v>
      </c>
      <c r="I33" s="26">
        <f t="shared" si="13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8">
        <f t="shared" si="2"/>
        <v>1260382</v>
      </c>
      <c r="T33" s="51">
        <f t="shared" si="3"/>
        <v>1.3935790140013459E-2</v>
      </c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8" t="str">
        <f t="shared" si="2"/>
        <v/>
      </c>
      <c r="T34" s="51" t="str">
        <f t="shared" si="3"/>
        <v/>
      </c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3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8">
        <f t="shared" si="2"/>
        <v>1273788</v>
      </c>
      <c r="T35" s="51">
        <f t="shared" si="3"/>
        <v>1.4084017584246255E-2</v>
      </c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3">F35+E36</f>
        <v>28494</v>
      </c>
      <c r="G36" s="9">
        <f t="shared" ref="G36:G39" si="24">F36+$G$33</f>
        <v>476502</v>
      </c>
      <c r="H36" s="25">
        <v>50.445099999999996</v>
      </c>
      <c r="I36" s="26">
        <f t="shared" si="13"/>
        <v>761115.66879999998</v>
      </c>
      <c r="J36" s="26">
        <f t="shared" ref="J36:J38" si="25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8">
        <f t="shared" si="2"/>
        <v>1288876</v>
      </c>
      <c r="T36" s="51">
        <f t="shared" si="3"/>
        <v>1.4250842564000428E-2</v>
      </c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3"/>
        <v>45690</v>
      </c>
      <c r="G37" s="9">
        <f t="shared" si="24"/>
        <v>493698</v>
      </c>
      <c r="H37" s="25">
        <v>50.856699999999996</v>
      </c>
      <c r="I37" s="26">
        <f t="shared" si="13"/>
        <v>874531.81319999998</v>
      </c>
      <c r="J37" s="26">
        <f t="shared" si="25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8">
        <f t="shared" si="2"/>
        <v>1306072</v>
      </c>
      <c r="T37" s="51">
        <f t="shared" si="3"/>
        <v>1.4440975275549522E-2</v>
      </c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3"/>
        <v>138690</v>
      </c>
      <c r="G38" s="9">
        <f t="shared" si="24"/>
        <v>586698</v>
      </c>
      <c r="H38" s="25">
        <v>43.087000000000003</v>
      </c>
      <c r="I38" s="26">
        <f t="shared" si="13"/>
        <v>4007091.0000000005</v>
      </c>
      <c r="J38" s="26">
        <f t="shared" si="25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8">
        <f t="shared" si="2"/>
        <v>1399072</v>
      </c>
      <c r="T38" s="51">
        <f t="shared" si="3"/>
        <v>1.5469257560619646E-2</v>
      </c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3"/>
        <v>240961</v>
      </c>
      <c r="G39" s="9">
        <f t="shared" si="24"/>
        <v>688969</v>
      </c>
      <c r="H39" s="25">
        <v>41.982500000000002</v>
      </c>
      <c r="I39" s="26">
        <f t="shared" si="13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8">
        <f t="shared" si="2"/>
        <v>1501343</v>
      </c>
      <c r="T39" s="51">
        <f t="shared" si="3"/>
        <v>1.6600047427032621E-2</v>
      </c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8" t="str">
        <f t="shared" si="2"/>
        <v/>
      </c>
      <c r="T40" s="51" t="str">
        <f t="shared" si="3"/>
        <v/>
      </c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63" si="26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8">
        <f t="shared" si="2"/>
        <v>1622406</v>
      </c>
      <c r="T41" s="51">
        <f t="shared" si="3"/>
        <v>1.7938616655822342E-2</v>
      </c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6"/>
        <v>243991</v>
      </c>
      <c r="G42" s="9">
        <f>F42+$G$39</f>
        <v>932960</v>
      </c>
      <c r="H42" s="25">
        <v>37.921399999999998</v>
      </c>
      <c r="I42" s="26">
        <f t="shared" ref="I42:I45" si="27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8">
        <f t="shared" si="2"/>
        <v>1745334</v>
      </c>
      <c r="T42" s="51">
        <f t="shared" si="3"/>
        <v>1.9297806814307289E-2</v>
      </c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6"/>
        <v>343224</v>
      </c>
      <c r="G43" s="9">
        <f>F43+$G$39</f>
        <v>1032193</v>
      </c>
      <c r="H43" s="25">
        <v>38.234099999999998</v>
      </c>
      <c r="I43" s="26">
        <f t="shared" si="27"/>
        <v>3794084.4452999998</v>
      </c>
      <c r="J43" s="26">
        <f t="shared" ref="J43:J44" si="28">J42+I43</f>
        <v>13262420.081699999</v>
      </c>
      <c r="L43" s="27">
        <f t="shared" ref="L43:L45" si="29">E43/$F$45</f>
        <v>0.17575121054439963</v>
      </c>
      <c r="M43" s="10">
        <f>L43*H43</f>
        <v>6.7196893590756295</v>
      </c>
      <c r="O43" s="40"/>
      <c r="P43" s="40"/>
      <c r="Q43" s="40"/>
      <c r="S43" s="48">
        <f t="shared" si="2"/>
        <v>1844567</v>
      </c>
      <c r="T43" s="51">
        <f t="shared" si="3"/>
        <v>2.0395006126074641E-2</v>
      </c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6"/>
        <v>440834</v>
      </c>
      <c r="G44" s="9">
        <f>F44+$G$39</f>
        <v>1129803</v>
      </c>
      <c r="H44" s="25">
        <v>37.2363</v>
      </c>
      <c r="I44" s="26">
        <f t="shared" si="27"/>
        <v>3634635.2429999998</v>
      </c>
      <c r="J44" s="26">
        <f t="shared" si="28"/>
        <v>16897055.324699998</v>
      </c>
      <c r="L44" s="27">
        <f t="shared" si="29"/>
        <v>0.17287672106294122</v>
      </c>
      <c r="M44" s="10">
        <f>L44*H44</f>
        <v>6.4372894485159984</v>
      </c>
      <c r="O44" s="40"/>
      <c r="P44" s="40"/>
      <c r="Q44" s="40"/>
      <c r="S44" s="48">
        <f t="shared" si="2"/>
        <v>1942177</v>
      </c>
      <c r="T44" s="51">
        <f t="shared" si="3"/>
        <v>2.1474260253447702E-2</v>
      </c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6"/>
        <v>564622</v>
      </c>
      <c r="G45" s="9">
        <f>F45+$G$39</f>
        <v>1253591</v>
      </c>
      <c r="H45" s="25">
        <v>36.235799999999998</v>
      </c>
      <c r="I45" s="26">
        <f t="shared" si="27"/>
        <v>4485557.2103999993</v>
      </c>
      <c r="J45" s="32">
        <f>J44+I45</f>
        <v>21382612.535099998</v>
      </c>
      <c r="L45" s="27">
        <f t="shared" si="29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8">
        <f t="shared" si="2"/>
        <v>2065965</v>
      </c>
      <c r="T45" s="51">
        <f t="shared" si="3"/>
        <v>2.2842959258869856E-2</v>
      </c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8" t="str">
        <f t="shared" si="2"/>
        <v/>
      </c>
      <c r="T46" s="51" t="str">
        <f t="shared" si="3"/>
        <v/>
      </c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6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30">L47*H47</f>
        <v>17.790372095440585</v>
      </c>
      <c r="O47" s="40"/>
      <c r="P47" s="40"/>
      <c r="Q47" s="40"/>
      <c r="S47" s="48">
        <f t="shared" si="2"/>
        <v>2168545</v>
      </c>
      <c r="T47" s="51">
        <f t="shared" si="3"/>
        <v>2.3977165676100965E-2</v>
      </c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6"/>
        <v>103580</v>
      </c>
      <c r="G48" s="9">
        <f t="shared" ref="G48:G51" si="31">F48+$G$45</f>
        <v>1357171</v>
      </c>
      <c r="H48" s="25">
        <v>36.852499999999999</v>
      </c>
      <c r="I48" s="26">
        <f t="shared" ref="I48:I51" si="32">E48*H48</f>
        <v>36852.5</v>
      </c>
      <c r="J48" s="26">
        <f>J47+I48</f>
        <v>3802184.7539999997</v>
      </c>
      <c r="L48" s="27">
        <f t="shared" ref="L48:L51" si="33">E48/$F$51</f>
        <v>4.7247814788566028E-3</v>
      </c>
      <c r="M48" s="10">
        <f t="shared" si="30"/>
        <v>0.17412000944956296</v>
      </c>
      <c r="O48" s="40"/>
      <c r="P48" s="40"/>
      <c r="Q48" s="40"/>
      <c r="S48" s="48">
        <f t="shared" si="2"/>
        <v>2169545</v>
      </c>
      <c r="T48" s="51">
        <f t="shared" si="3"/>
        <v>2.3988222474865161E-2</v>
      </c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6"/>
        <v>151877</v>
      </c>
      <c r="G49" s="9">
        <f t="shared" si="31"/>
        <v>1405468</v>
      </c>
      <c r="H49" s="25">
        <v>37.708500000000001</v>
      </c>
      <c r="I49" s="26">
        <f t="shared" si="32"/>
        <v>1821207.4245</v>
      </c>
      <c r="J49" s="26">
        <f>J48+I49</f>
        <v>5623392.1784999995</v>
      </c>
      <c r="L49" s="27">
        <f t="shared" si="33"/>
        <v>0.22819277108433736</v>
      </c>
      <c r="M49" s="10">
        <f t="shared" si="30"/>
        <v>8.6048071084337359</v>
      </c>
      <c r="O49" s="40"/>
      <c r="P49" s="40"/>
      <c r="Q49" s="40"/>
      <c r="S49" s="48">
        <f t="shared" si="2"/>
        <v>2217842</v>
      </c>
      <c r="T49" s="51">
        <f t="shared" si="3"/>
        <v>2.4522232684779481E-2</v>
      </c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6"/>
        <v>181868</v>
      </c>
      <c r="G50" s="9">
        <f t="shared" si="31"/>
        <v>1435459</v>
      </c>
      <c r="H50" s="25">
        <v>37.198099999999997</v>
      </c>
      <c r="I50" s="26">
        <f t="shared" si="32"/>
        <v>1115608.2171</v>
      </c>
      <c r="J50" s="26">
        <f>J49+I50</f>
        <v>6739000.3955999995</v>
      </c>
      <c r="L50" s="27">
        <f t="shared" si="33"/>
        <v>0.14170092133238837</v>
      </c>
      <c r="M50" s="10">
        <f t="shared" si="30"/>
        <v>5.2710050418143153</v>
      </c>
      <c r="O50" s="40"/>
      <c r="P50" s="40"/>
      <c r="Q50" s="40"/>
      <c r="S50" s="48">
        <f t="shared" si="2"/>
        <v>2247833</v>
      </c>
      <c r="T50" s="51">
        <f t="shared" si="3"/>
        <v>2.4853837136516448E-2</v>
      </c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6"/>
        <v>211650</v>
      </c>
      <c r="G51" s="9">
        <f t="shared" si="31"/>
        <v>1465241</v>
      </c>
      <c r="H51" s="25">
        <v>36.278300000000002</v>
      </c>
      <c r="I51" s="26">
        <f t="shared" si="32"/>
        <v>1080440.3306</v>
      </c>
      <c r="J51" s="32">
        <f>J50+I51</f>
        <v>7819440.7261999995</v>
      </c>
      <c r="L51" s="27">
        <f t="shared" si="33"/>
        <v>0.14071344200330735</v>
      </c>
      <c r="M51" s="10">
        <f t="shared" si="30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8">
        <f t="shared" si="2"/>
        <v>2277615</v>
      </c>
      <c r="T51" s="51">
        <f t="shared" si="3"/>
        <v>2.5183130717311701E-2</v>
      </c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8" t="str">
        <f t="shared" si="2"/>
        <v/>
      </c>
      <c r="T52" s="51" t="str">
        <f t="shared" si="3"/>
        <v/>
      </c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6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30"/>
        <v>5.129428911639244</v>
      </c>
      <c r="O53" s="40"/>
      <c r="P53" s="40"/>
      <c r="Q53" s="40"/>
      <c r="S53" s="48">
        <f t="shared" si="2"/>
        <v>2300986</v>
      </c>
      <c r="T53" s="51">
        <f t="shared" si="3"/>
        <v>2.5441539161229699E-2</v>
      </c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6"/>
        <v>73371</v>
      </c>
      <c r="G54" s="9">
        <f t="shared" ref="G54:G57" si="34">F54+$G$51</f>
        <v>1538612</v>
      </c>
      <c r="H54" s="25">
        <v>35.969200000000001</v>
      </c>
      <c r="I54" s="26">
        <f t="shared" ref="I54:I57" si="35">E54*H54</f>
        <v>1798460</v>
      </c>
      <c r="J54" s="26">
        <f>J53+I54</f>
        <v>2640199.2843999998</v>
      </c>
      <c r="L54" s="27">
        <f t="shared" ref="L54:L57" si="36">E54/$F$57</f>
        <v>0.30469226081657524</v>
      </c>
      <c r="M54" s="10">
        <f t="shared" si="30"/>
        <v>10.959536867763559</v>
      </c>
      <c r="O54" s="40"/>
      <c r="P54" s="40"/>
      <c r="Q54" s="40"/>
      <c r="S54" s="48">
        <f t="shared" si="2"/>
        <v>2350986</v>
      </c>
      <c r="T54" s="51">
        <f t="shared" si="3"/>
        <v>2.5994379099439441E-2</v>
      </c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6"/>
        <v>103010</v>
      </c>
      <c r="G55" s="9">
        <f t="shared" si="34"/>
        <v>1568251</v>
      </c>
      <c r="H55" s="25">
        <v>35.990900000000003</v>
      </c>
      <c r="I55" s="26">
        <f t="shared" si="35"/>
        <v>1066734.2851000002</v>
      </c>
      <c r="J55" s="26">
        <f>J54+I55</f>
        <v>3706933.5695000002</v>
      </c>
      <c r="L55" s="27">
        <f t="shared" si="36"/>
        <v>0.18061547836684949</v>
      </c>
      <c r="M55" s="10">
        <f t="shared" si="30"/>
        <v>6.5005136203534439</v>
      </c>
      <c r="O55" s="40"/>
      <c r="P55" s="40"/>
      <c r="Q55" s="40"/>
      <c r="S55" s="48">
        <f t="shared" si="2"/>
        <v>2380625</v>
      </c>
      <c r="T55" s="51">
        <f t="shared" si="3"/>
        <v>2.6322091558011414E-2</v>
      </c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6"/>
        <v>133010</v>
      </c>
      <c r="G56" s="9">
        <f t="shared" si="34"/>
        <v>1598251</v>
      </c>
      <c r="H56" s="25">
        <v>35.589300000000001</v>
      </c>
      <c r="I56" s="26">
        <f t="shared" si="35"/>
        <v>1067679</v>
      </c>
      <c r="J56" s="26">
        <f>J55+I56</f>
        <v>4774612.5695000002</v>
      </c>
      <c r="L56" s="27">
        <f t="shared" si="36"/>
        <v>0.18281535648994515</v>
      </c>
      <c r="M56" s="10">
        <f t="shared" si="30"/>
        <v>6.5062705667276051</v>
      </c>
      <c r="O56" s="40"/>
      <c r="P56" s="40"/>
      <c r="Q56" s="40"/>
      <c r="S56" s="48">
        <f t="shared" si="2"/>
        <v>2410625</v>
      </c>
      <c r="T56" s="51">
        <f t="shared" si="3"/>
        <v>2.665379552093726E-2</v>
      </c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6"/>
        <v>164100</v>
      </c>
      <c r="G57" s="9">
        <f t="shared" si="34"/>
        <v>1629341</v>
      </c>
      <c r="H57" s="25">
        <v>35.192500000000003</v>
      </c>
      <c r="I57" s="26">
        <f t="shared" si="35"/>
        <v>1094134.8250000002</v>
      </c>
      <c r="J57" s="32">
        <f>J56+I57</f>
        <v>5868747.3945000004</v>
      </c>
      <c r="L57" s="27">
        <f t="shared" si="36"/>
        <v>0.1894576477757465</v>
      </c>
      <c r="M57" s="10">
        <f t="shared" si="30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8">
        <f t="shared" si="2"/>
        <v>2441715</v>
      </c>
      <c r="T57" s="51">
        <f t="shared" si="3"/>
        <v>2.6997551394516078E-2</v>
      </c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8" t="str">
        <f t="shared" si="2"/>
        <v/>
      </c>
      <c r="T58" s="51" t="str">
        <f t="shared" si="3"/>
        <v/>
      </c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6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7">L59*H59</f>
        <v>6.44891715849002</v>
      </c>
      <c r="O59" s="40"/>
      <c r="P59" s="40"/>
      <c r="Q59" s="40"/>
      <c r="S59" s="48">
        <f t="shared" si="2"/>
        <v>2509805</v>
      </c>
      <c r="T59" s="51">
        <f t="shared" si="3"/>
        <v>2.7750408822370107E-2</v>
      </c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6"/>
        <v>131749</v>
      </c>
      <c r="G60" s="9">
        <f t="shared" ref="G60:G63" si="38">F60+$G$57</f>
        <v>1761090</v>
      </c>
      <c r="H60" s="25">
        <v>36.317599999999999</v>
      </c>
      <c r="I60" s="26">
        <f t="shared" ref="I60:I63" si="39">E60*H60</f>
        <v>2311942.0984</v>
      </c>
      <c r="J60" s="26">
        <f>J59+I60</f>
        <v>4769398.7153999992</v>
      </c>
      <c r="L60" s="27">
        <f t="shared" ref="L60:L63" si="40">E60/$F$63</f>
        <v>0.16705548922099905</v>
      </c>
      <c r="M60" s="10">
        <f t="shared" si="37"/>
        <v>6.0670544353325546</v>
      </c>
      <c r="O60" s="40"/>
      <c r="P60" s="40"/>
      <c r="Q60" s="40"/>
      <c r="S60" s="48">
        <f t="shared" si="2"/>
        <v>2573464</v>
      </c>
      <c r="T60" s="51">
        <f t="shared" si="3"/>
        <v>2.8454273574899987E-2</v>
      </c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6"/>
        <v>204461</v>
      </c>
      <c r="G61" s="9">
        <f t="shared" si="38"/>
        <v>1833802</v>
      </c>
      <c r="H61" s="25">
        <v>36.844900000000003</v>
      </c>
      <c r="I61" s="26">
        <f t="shared" si="39"/>
        <v>2679066.3688000003</v>
      </c>
      <c r="J61" s="26">
        <f>J60+I61</f>
        <v>7448465.0841999995</v>
      </c>
      <c r="L61" s="27">
        <f t="shared" si="40"/>
        <v>0.19081259102777742</v>
      </c>
      <c r="M61" s="10">
        <f t="shared" si="37"/>
        <v>7.030470835159357</v>
      </c>
      <c r="O61" s="40"/>
      <c r="P61" s="40"/>
      <c r="Q61" s="40"/>
      <c r="S61" s="48">
        <f t="shared" si="2"/>
        <v>2646176</v>
      </c>
      <c r="T61" s="51">
        <f t="shared" si="3"/>
        <v>2.9258235526642126E-2</v>
      </c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6"/>
        <v>296022</v>
      </c>
      <c r="G62" s="9">
        <f t="shared" si="38"/>
        <v>1925363</v>
      </c>
      <c r="H62" s="25">
        <v>37.684600000000003</v>
      </c>
      <c r="I62" s="26">
        <f t="shared" si="39"/>
        <v>3450439.6606000001</v>
      </c>
      <c r="J62" s="26">
        <f>J61+I62</f>
        <v>10898904.7448</v>
      </c>
      <c r="L62" s="27">
        <f t="shared" si="40"/>
        <v>0.24027659323212575</v>
      </c>
      <c r="M62" s="10">
        <f t="shared" si="37"/>
        <v>9.0547273053153674</v>
      </c>
      <c r="O62" s="40"/>
      <c r="P62" s="40"/>
      <c r="Q62" s="40"/>
      <c r="S62" s="48">
        <f t="shared" si="2"/>
        <v>2737737</v>
      </c>
      <c r="T62" s="51">
        <f t="shared" si="3"/>
        <v>3.027060707829057E-2</v>
      </c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6"/>
        <v>381065</v>
      </c>
      <c r="G63" s="9">
        <f t="shared" si="38"/>
        <v>2010406</v>
      </c>
      <c r="H63" s="25">
        <v>38.077300000000001</v>
      </c>
      <c r="I63" s="26">
        <f t="shared" si="39"/>
        <v>3238207.8239000002</v>
      </c>
      <c r="J63" s="32">
        <f>J62+I63</f>
        <v>14137112.568700001</v>
      </c>
      <c r="L63" s="27">
        <f t="shared" si="40"/>
        <v>0.22317189980711952</v>
      </c>
      <c r="M63" s="10">
        <f t="shared" si="37"/>
        <v>8.4977833805256324</v>
      </c>
      <c r="N63" s="33">
        <f>SUM(M59:M63)</f>
        <v>37.098953114822933</v>
      </c>
      <c r="O63" s="40"/>
      <c r="P63" s="40"/>
      <c r="Q63" s="40"/>
      <c r="S63" s="48">
        <f t="shared" si="2"/>
        <v>2822780</v>
      </c>
      <c r="T63" s="51">
        <f t="shared" si="3"/>
        <v>3.1210910415593995E-2</v>
      </c>
    </row>
    <row r="64" spans="2:20" s="7" customFormat="1" ht="15.75" customHeight="1" thickBo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17" s="28" customFormat="1" ht="15.75" customHeight="1" thickBot="1">
      <c r="B65" s="28" t="s">
        <v>17</v>
      </c>
      <c r="E65" s="34"/>
      <c r="G65" s="31">
        <f>F15+F21+F27+F33+F39+F45+F51+F57+F63</f>
        <v>2010406</v>
      </c>
      <c r="H65" s="25"/>
      <c r="I65" s="26"/>
      <c r="J65" s="31">
        <f>J21+J15+J27+J33+J39+J45+J51+J57+J63</f>
        <v>81288080.179499999</v>
      </c>
      <c r="K65" s="7"/>
      <c r="L65" s="27"/>
      <c r="M65" s="10"/>
      <c r="N65" s="33">
        <f>J65/G65</f>
        <v>40.4336637373247</v>
      </c>
      <c r="O65" s="42">
        <f>N65</f>
        <v>40.4336637373247</v>
      </c>
      <c r="P65" s="43">
        <f>J65</f>
        <v>81288080.179499999</v>
      </c>
      <c r="Q65" s="44">
        <f>P65/175000000</f>
        <v>0.46450331531142858</v>
      </c>
    </row>
    <row r="66" spans="2:17" ht="15.75" customHeight="1"/>
    <row r="67" spans="2:17">
      <c r="B67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eb8059d214cb17f7d91d579c1fbf39ee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be4eee15d1de33b7d0cfd7595bd45f3f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2776074a-4dc2-45d2-85f4-c3e2cfb7286c"/>
    <ds:schemaRef ds:uri="http://purl.org/dc/elements/1.1/"/>
    <ds:schemaRef ds:uri="http://purl.org/dc/dcmitype/"/>
    <ds:schemaRef ds:uri="http://schemas.openxmlformats.org/package/2006/metadata/core-properties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02077C8B-8220-45D0-8E6E-44A3928BE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Arcadis Share Buyback</dc:subject>
  <dc:creator>Baykaloz Sinem</dc:creator>
  <cp:keywords/>
  <dc:description/>
  <cp:lastModifiedBy>Baykalöz, Sinem</cp:lastModifiedBy>
  <cp:revision/>
  <cp:lastPrinted>2025-12-01T10:14:28Z</cp:lastPrinted>
  <dcterms:created xsi:type="dcterms:W3CDTF">2021-02-25T16:44:28Z</dcterms:created>
  <dcterms:modified xsi:type="dcterms:W3CDTF">2025-12-01T12:21:55Z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